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tabRatio="706" activeTab="2"/>
  </bookViews>
  <sheets>
    <sheet name="VAT rates" sheetId="24" r:id="rId1"/>
    <sheet name=" PIT rates" sheetId="25" r:id="rId2"/>
    <sheet name=" CIT rates" sheetId="26" r:id="rId3"/>
  </sheets>
  <definedNames>
    <definedName name="_xlnm.Print_Area" localSheetId="2">' CIT rates'!$B$1:$AE$64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8" i="26" l="1"/>
  <c r="AE15" i="25" l="1"/>
  <c r="AX66" i="24" l="1"/>
  <c r="AX64" i="24"/>
  <c r="AV64" i="24"/>
  <c r="AE36" i="26"/>
  <c r="AD15" i="25" l="1"/>
  <c r="AC6" i="25" l="1"/>
  <c r="AB6" i="25"/>
  <c r="AA6" i="25"/>
  <c r="Z6" i="25"/>
  <c r="Y6" i="25"/>
  <c r="X38" i="26" l="1"/>
  <c r="W38" i="26"/>
  <c r="V38" i="26"/>
  <c r="U38" i="26"/>
  <c r="T38" i="26"/>
  <c r="S38" i="26"/>
  <c r="R38" i="26"/>
  <c r="Q38" i="26"/>
  <c r="P38" i="26"/>
  <c r="O38" i="26"/>
  <c r="N38" i="26"/>
  <c r="M38" i="26"/>
  <c r="L38" i="26"/>
  <c r="K38" i="26"/>
  <c r="J38" i="26"/>
  <c r="I38" i="26"/>
  <c r="H38" i="26"/>
  <c r="G38" i="26"/>
  <c r="F38" i="26"/>
  <c r="E38" i="26"/>
  <c r="D38" i="26"/>
  <c r="C38" i="26"/>
  <c r="AB37" i="26"/>
  <c r="X37" i="26"/>
  <c r="W37" i="26"/>
  <c r="V37" i="26"/>
  <c r="U37" i="26"/>
  <c r="T37" i="26"/>
  <c r="S37" i="26"/>
  <c r="R37" i="26"/>
  <c r="Q37" i="26"/>
  <c r="P37" i="26"/>
  <c r="O37" i="26"/>
  <c r="N37" i="26"/>
  <c r="M37" i="26"/>
  <c r="L37" i="26"/>
  <c r="K37" i="26"/>
  <c r="J37" i="26"/>
  <c r="I37" i="26"/>
  <c r="H37" i="26"/>
  <c r="G37" i="26"/>
  <c r="F37" i="26"/>
  <c r="E37" i="26"/>
  <c r="D37" i="26"/>
  <c r="C37" i="26"/>
  <c r="AC36" i="26"/>
  <c r="X36" i="26"/>
  <c r="W36" i="26"/>
  <c r="V36" i="26"/>
  <c r="U36" i="26"/>
  <c r="T36" i="26"/>
  <c r="S36" i="26"/>
  <c r="R36" i="26"/>
  <c r="Q36" i="26"/>
  <c r="P36" i="26"/>
  <c r="O36" i="26"/>
  <c r="N36" i="26"/>
  <c r="M36" i="26"/>
  <c r="L36" i="26"/>
  <c r="K36" i="26"/>
  <c r="J36" i="26"/>
  <c r="I36" i="26"/>
  <c r="H36" i="26"/>
  <c r="G36" i="26"/>
  <c r="F36" i="26"/>
  <c r="E36" i="26"/>
  <c r="D36" i="26"/>
  <c r="C36" i="26"/>
  <c r="Z21" i="26"/>
  <c r="Y21" i="26"/>
  <c r="AA20" i="26"/>
  <c r="Z20" i="26"/>
  <c r="Y20" i="26"/>
  <c r="Y36" i="26" s="1"/>
  <c r="AD16" i="26"/>
  <c r="AD38" i="26" s="1"/>
  <c r="AC16" i="26"/>
  <c r="AB16" i="26"/>
  <c r="AB38" i="26" s="1"/>
  <c r="AA16" i="26"/>
  <c r="Z16" i="26"/>
  <c r="AC14" i="26"/>
  <c r="AC38" i="26" s="1"/>
  <c r="AA5" i="26"/>
  <c r="Z5" i="26"/>
  <c r="Z36" i="26" s="1"/>
  <c r="P37" i="25"/>
  <c r="O37" i="25"/>
  <c r="N37" i="25"/>
  <c r="M37" i="25"/>
  <c r="L37" i="25"/>
  <c r="K37" i="25"/>
  <c r="J37" i="25"/>
  <c r="I37" i="25"/>
  <c r="H37" i="25"/>
  <c r="G37" i="25"/>
  <c r="F37" i="25"/>
  <c r="E37" i="25"/>
  <c r="D37" i="25"/>
  <c r="C37" i="25"/>
  <c r="P36" i="25"/>
  <c r="O36" i="25"/>
  <c r="N36" i="25"/>
  <c r="M36" i="25"/>
  <c r="L36" i="25"/>
  <c r="K36" i="25"/>
  <c r="J36" i="25"/>
  <c r="I36" i="25"/>
  <c r="H36" i="25"/>
  <c r="G36" i="25"/>
  <c r="F36" i="25"/>
  <c r="E36" i="25"/>
  <c r="D36" i="25"/>
  <c r="C36" i="25"/>
  <c r="AD34" i="25"/>
  <c r="AC34" i="25"/>
  <c r="Z34" i="25"/>
  <c r="Y34" i="25"/>
  <c r="Y33" i="25"/>
  <c r="AD32" i="25"/>
  <c r="AA32" i="25"/>
  <c r="Z32" i="25"/>
  <c r="AD31" i="25"/>
  <c r="AC31" i="25"/>
  <c r="AB31" i="25"/>
  <c r="AA31" i="25"/>
  <c r="Z31" i="25"/>
  <c r="Y31" i="25"/>
  <c r="AD27" i="25"/>
  <c r="Z27" i="25"/>
  <c r="Y27" i="25"/>
  <c r="AD21" i="25"/>
  <c r="AC21" i="25"/>
  <c r="AB21" i="25"/>
  <c r="AA21" i="25"/>
  <c r="Z21" i="25"/>
  <c r="Y21" i="25"/>
  <c r="AD17" i="25"/>
  <c r="AC17" i="25"/>
  <c r="AB17" i="25"/>
  <c r="AA17" i="25"/>
  <c r="Z17" i="25"/>
  <c r="Y17" i="25"/>
  <c r="AD16" i="25"/>
  <c r="AC16" i="25"/>
  <c r="AB16" i="25"/>
  <c r="AA16" i="25"/>
  <c r="Z16" i="25"/>
  <c r="Y16" i="25"/>
  <c r="AC15" i="25"/>
  <c r="AB15" i="25"/>
  <c r="AA15" i="25"/>
  <c r="Z15" i="25"/>
  <c r="Y15" i="25"/>
  <c r="X15" i="25"/>
  <c r="W15" i="25"/>
  <c r="V15" i="25"/>
  <c r="U15" i="25"/>
  <c r="T15" i="25"/>
  <c r="AD14" i="25"/>
  <c r="AA14" i="25"/>
  <c r="Z14" i="25"/>
  <c r="AD13" i="25"/>
  <c r="AC13" i="25"/>
  <c r="AA13" i="25"/>
  <c r="Z13" i="25"/>
  <c r="Z37" i="25" s="1"/>
  <c r="Y13" i="25"/>
  <c r="AD10" i="25"/>
  <c r="AC10" i="25"/>
  <c r="AB10" i="25"/>
  <c r="AB37" i="25" s="1"/>
  <c r="AA10" i="25"/>
  <c r="Z10" i="25"/>
  <c r="Y10" i="25"/>
  <c r="AD9" i="25"/>
  <c r="AC9" i="25"/>
  <c r="AB9" i="25"/>
  <c r="X6" i="25"/>
  <c r="X36" i="25" s="1"/>
  <c r="W6" i="25"/>
  <c r="W36" i="25" s="1"/>
  <c r="V6" i="25"/>
  <c r="U6" i="25"/>
  <c r="T6" i="25"/>
  <c r="T37" i="25" s="1"/>
  <c r="S6" i="25"/>
  <c r="S37" i="25" s="1"/>
  <c r="R6" i="25"/>
  <c r="R37" i="25" s="1"/>
  <c r="Q6" i="25"/>
  <c r="Q37" i="25" s="1"/>
  <c r="AX70" i="24"/>
  <c r="AV66" i="24"/>
  <c r="AT66" i="24"/>
  <c r="AR66" i="24"/>
  <c r="AP66" i="24"/>
  <c r="AN66" i="24"/>
  <c r="AL66" i="24"/>
  <c r="AJ66" i="24"/>
  <c r="AH66" i="24"/>
  <c r="AF66" i="24"/>
  <c r="AD66" i="24"/>
  <c r="AB66" i="24"/>
  <c r="Z66" i="24"/>
  <c r="X66" i="24"/>
  <c r="V66" i="24"/>
  <c r="T66" i="24"/>
  <c r="R66" i="24"/>
  <c r="P66" i="24"/>
  <c r="N66" i="24"/>
  <c r="L66" i="24"/>
  <c r="J66" i="24"/>
  <c r="H66" i="24"/>
  <c r="F66" i="24"/>
  <c r="D66" i="24"/>
  <c r="AR65" i="24"/>
  <c r="AP65" i="24"/>
  <c r="AN65" i="24"/>
  <c r="AL65" i="24"/>
  <c r="AJ65" i="24"/>
  <c r="AH65" i="24"/>
  <c r="AF65" i="24"/>
  <c r="AD65" i="24"/>
  <c r="AB65" i="24"/>
  <c r="Z65" i="24"/>
  <c r="X65" i="24"/>
  <c r="V65" i="24"/>
  <c r="T65" i="24"/>
  <c r="R65" i="24"/>
  <c r="P65" i="24"/>
  <c r="N65" i="24"/>
  <c r="L65" i="24"/>
  <c r="J65" i="24"/>
  <c r="H65" i="24"/>
  <c r="F65" i="24"/>
  <c r="D65" i="24"/>
  <c r="AT64" i="24"/>
  <c r="AR64" i="24"/>
  <c r="AP64" i="24"/>
  <c r="AN64" i="24"/>
  <c r="AL64" i="24"/>
  <c r="AJ64" i="24"/>
  <c r="AH64" i="24"/>
  <c r="AF64" i="24"/>
  <c r="AD64" i="24"/>
  <c r="AB64" i="24"/>
  <c r="Z64" i="24"/>
  <c r="X64" i="24"/>
  <c r="V64" i="24"/>
  <c r="T64" i="24"/>
  <c r="R64" i="24"/>
  <c r="P64" i="24"/>
  <c r="N64" i="24"/>
  <c r="L64" i="24"/>
  <c r="J64" i="24"/>
  <c r="H64" i="24"/>
  <c r="F64" i="24"/>
  <c r="D64" i="24"/>
  <c r="V37" i="25" l="1"/>
  <c r="AD36" i="25"/>
  <c r="U37" i="25"/>
  <c r="AA37" i="25"/>
  <c r="AC37" i="25"/>
  <c r="AA36" i="26"/>
  <c r="AB36" i="26"/>
  <c r="Y37" i="26"/>
  <c r="Z38" i="26"/>
  <c r="Y36" i="25"/>
  <c r="Q36" i="25"/>
  <c r="R36" i="25"/>
  <c r="Z36" i="25"/>
  <c r="AD37" i="25"/>
  <c r="V36" i="25"/>
  <c r="S36" i="25"/>
  <c r="AA36" i="25"/>
  <c r="W37" i="25"/>
  <c r="AD36" i="26"/>
  <c r="Z37" i="26"/>
  <c r="T36" i="25"/>
  <c r="AB36" i="25"/>
  <c r="X37" i="25"/>
  <c r="AA37" i="26"/>
  <c r="Y38" i="26"/>
  <c r="Y37" i="25"/>
  <c r="AC36" i="25"/>
  <c r="AA38" i="26"/>
  <c r="U36" i="25"/>
</calcChain>
</file>

<file path=xl/sharedStrings.xml><?xml version="1.0" encoding="utf-8"?>
<sst xmlns="http://schemas.openxmlformats.org/spreadsheetml/2006/main" count="900" uniqueCount="178">
  <si>
    <t>(%)</t>
  </si>
  <si>
    <t>VAT rate</t>
  </si>
  <si>
    <t>Belgium</t>
  </si>
  <si>
    <t xml:space="preserve">Standard </t>
  </si>
  <si>
    <t xml:space="preserve">Reduced </t>
  </si>
  <si>
    <t>6/12</t>
  </si>
  <si>
    <t>Bulgaria</t>
  </si>
  <si>
    <t>-</t>
  </si>
  <si>
    <t>5</t>
  </si>
  <si>
    <t>9</t>
  </si>
  <si>
    <t>10/15</t>
  </si>
  <si>
    <t>Denmark</t>
  </si>
  <si>
    <t>Germany</t>
  </si>
  <si>
    <t>Estonia</t>
  </si>
  <si>
    <t>Ireland</t>
  </si>
  <si>
    <t>12.5</t>
  </si>
  <si>
    <t>(4.2)</t>
  </si>
  <si>
    <t>(4.3)</t>
  </si>
  <si>
    <t>13.5</t>
  </si>
  <si>
    <t>(4.4)</t>
  </si>
  <si>
    <t>(4.8)</t>
  </si>
  <si>
    <t>9/13.5</t>
  </si>
  <si>
    <t>Greece</t>
  </si>
  <si>
    <t>8</t>
  </si>
  <si>
    <t>(4)</t>
  </si>
  <si>
    <t>(4.5)</t>
  </si>
  <si>
    <t>5.5/11</t>
  </si>
  <si>
    <t>6.5/13</t>
  </si>
  <si>
    <t>6/13</t>
  </si>
  <si>
    <t>Spain</t>
  </si>
  <si>
    <t>10</t>
  </si>
  <si>
    <t>France</t>
  </si>
  <si>
    <t>(2.1)</t>
  </si>
  <si>
    <t>5.5/7</t>
  </si>
  <si>
    <t>5.5/10</t>
  </si>
  <si>
    <t>Croatia</t>
  </si>
  <si>
    <t>(0)</t>
  </si>
  <si>
    <t>5/10</t>
  </si>
  <si>
    <t>5/13</t>
  </si>
  <si>
    <t>Italy</t>
  </si>
  <si>
    <t>Cyprus</t>
  </si>
  <si>
    <t>5/8</t>
  </si>
  <si>
    <t>5/9</t>
  </si>
  <si>
    <t>Latvia</t>
  </si>
  <si>
    <t>5/12</t>
  </si>
  <si>
    <t>Lithuania</t>
  </si>
  <si>
    <t>Luxembourg</t>
  </si>
  <si>
    <t>(3)</t>
  </si>
  <si>
    <t>Hungary</t>
  </si>
  <si>
    <t>12</t>
  </si>
  <si>
    <t>5/15</t>
  </si>
  <si>
    <t>5/18</t>
  </si>
  <si>
    <t>Malta</t>
  </si>
  <si>
    <t>5/7</t>
  </si>
  <si>
    <t>Netherlands</t>
  </si>
  <si>
    <t>6</t>
  </si>
  <si>
    <t>Austria</t>
  </si>
  <si>
    <t>10/13</t>
  </si>
  <si>
    <t>Poland</t>
  </si>
  <si>
    <t>Portugal</t>
  </si>
  <si>
    <t>Romania</t>
  </si>
  <si>
    <t>Slovenia</t>
  </si>
  <si>
    <t>8.5</t>
  </si>
  <si>
    <t>9.5</t>
  </si>
  <si>
    <t>Slovakia</t>
  </si>
  <si>
    <t>14</t>
  </si>
  <si>
    <t>6/10</t>
  </si>
  <si>
    <t>Finland</t>
  </si>
  <si>
    <t>8/17</t>
  </si>
  <si>
    <t>9/13</t>
  </si>
  <si>
    <t>10/14</t>
  </si>
  <si>
    <t>Sweden</t>
  </si>
  <si>
    <t>United Kingdom</t>
  </si>
  <si>
    <t>Simple averages</t>
  </si>
  <si>
    <t>EU-28</t>
  </si>
  <si>
    <t>EA-19</t>
  </si>
  <si>
    <t xml:space="preserve">Notes: </t>
  </si>
  <si>
    <t xml:space="preserve">Full information on VAT rates is available at </t>
  </si>
  <si>
    <t>VAT - European Commission</t>
  </si>
  <si>
    <r>
      <rPr>
        <b/>
        <sz val="9"/>
        <rFont val="Arial"/>
        <family val="2"/>
      </rPr>
      <t>Bulgaria:</t>
    </r>
    <r>
      <rPr>
        <sz val="9"/>
        <rFont val="Arial"/>
        <family val="2"/>
      </rPr>
      <t xml:space="preserve"> Reduced rate increased to 9 % on 1.04.2011</t>
    </r>
  </si>
  <si>
    <r>
      <rPr>
        <b/>
        <sz val="9"/>
        <rFont val="Arial"/>
        <family val="2"/>
      </rPr>
      <t>France:</t>
    </r>
    <r>
      <rPr>
        <sz val="9"/>
        <rFont val="Arial"/>
        <family val="2"/>
      </rPr>
      <t xml:space="preserve"> Before 01.04.2000, standard rate was equal to 20.6 %.</t>
    </r>
  </si>
  <si>
    <r>
      <rPr>
        <b/>
        <sz val="9"/>
        <rFont val="Arial"/>
        <family val="2"/>
      </rPr>
      <t>Cyprus:</t>
    </r>
    <r>
      <rPr>
        <sz val="9"/>
        <rFont val="Arial"/>
        <family val="2"/>
      </rPr>
      <t xml:space="preserve"> The reduced rate of 5 % was introduced on 01.07.2000 together with the increase of the standard rate from 8 % to 10 %. Standard rate increased to 13% on 01.07.2002. The second reduced rate of 8% was introduced on 01.08.2005. </t>
    </r>
  </si>
  <si>
    <t>Standard rate increased to 17 % on 01.03.2012, and further increased to 18 % on 14.01.2013. On 13.01.2014 the second reduced rate increased to 9 % and the standard rate increased to 19 %.</t>
  </si>
  <si>
    <r>
      <rPr>
        <b/>
        <sz val="9"/>
        <rFont val="Arial"/>
        <family val="2"/>
      </rPr>
      <t>Latvia:</t>
    </r>
    <r>
      <rPr>
        <sz val="9"/>
        <rFont val="Arial"/>
        <family val="2"/>
      </rPr>
      <t xml:space="preserve"> Reduced rate decreased to 5 % on 01.05.2004. Standard rate decreased to 21 % on 01.07.2012. </t>
    </r>
  </si>
  <si>
    <r>
      <rPr>
        <b/>
        <sz val="9"/>
        <rFont val="Arial"/>
        <family val="2"/>
      </rPr>
      <t>Lithuania:</t>
    </r>
    <r>
      <rPr>
        <sz val="9"/>
        <rFont val="Arial"/>
        <family val="2"/>
      </rPr>
      <t xml:space="preserve"> Reduced rate (5 %) introduced on 01.05.2000. Standard rate increased to 19 % on 01.01.2009 and further increased to 21 % on 01.09.2009. </t>
    </r>
  </si>
  <si>
    <r>
      <rPr>
        <b/>
        <sz val="9"/>
        <rFont val="Arial"/>
        <family val="2"/>
      </rPr>
      <t xml:space="preserve">Hungary: </t>
    </r>
    <r>
      <rPr>
        <sz val="9"/>
        <rFont val="Arial"/>
        <family val="2"/>
      </rPr>
      <t xml:space="preserve">The second reduced rate (15 %) was abolished on 01.09.2006. Reintroduced on 01.07.2009 at 18 % together with the increased of the standard rate to 25 %. </t>
    </r>
  </si>
  <si>
    <r>
      <rPr>
        <b/>
        <sz val="9"/>
        <rFont val="Arial"/>
        <family val="2"/>
      </rPr>
      <t>Netherlands:</t>
    </r>
    <r>
      <rPr>
        <sz val="9"/>
        <rFont val="Arial"/>
        <family val="2"/>
      </rPr>
      <t xml:space="preserve"> Standard rate increased to 21 % on 1.10.2012</t>
    </r>
  </si>
  <si>
    <r>
      <rPr>
        <b/>
        <sz val="9"/>
        <rFont val="Arial"/>
        <family val="2"/>
      </rPr>
      <t>Poland:</t>
    </r>
    <r>
      <rPr>
        <sz val="9"/>
        <rFont val="Arial"/>
        <family val="2"/>
      </rPr>
      <t xml:space="preserve"> The (super-)reduced rate of 3 % was introduced on 04.09.2000.</t>
    </r>
  </si>
  <si>
    <r>
      <rPr>
        <b/>
        <sz val="9"/>
        <rFont val="Arial"/>
        <family val="2"/>
      </rPr>
      <t xml:space="preserve">Romania: </t>
    </r>
    <r>
      <rPr>
        <sz val="9"/>
        <rFont val="Arial"/>
        <family val="2"/>
      </rPr>
      <t>The second reduced rate (5 %) introduced on 01.12.2008. Standard rate increased to 24 % on 01.07.2010.  Standard rate decreased to 20 % on 01.01.2016.  Standard rate decreased from 20% to 19% on 01.01.2017.</t>
    </r>
  </si>
  <si>
    <r>
      <rPr>
        <b/>
        <sz val="9"/>
        <rFont val="Arial"/>
        <family val="2"/>
      </rPr>
      <t xml:space="preserve">Slovakia: </t>
    </r>
    <r>
      <rPr>
        <sz val="9"/>
        <rFont val="Arial"/>
        <family val="2"/>
      </rPr>
      <t xml:space="preserve">The second reduced rate (6 %) introduced on 01.05.2010. Abolished on 01.01.2011 together with the standard rate increase to 20 %.  </t>
    </r>
  </si>
  <si>
    <r>
      <rPr>
        <b/>
        <sz val="9"/>
        <rFont val="Arial"/>
        <family val="2"/>
      </rPr>
      <t>Finland:</t>
    </r>
    <r>
      <rPr>
        <sz val="9"/>
        <rFont val="Arial"/>
        <family val="2"/>
      </rPr>
      <t xml:space="preserve"> Second reduced rate decreased to 12 % on 1.10.2009. Second reduced rate subsequently increased to 13 % on 01.07.2010 together with the increase of the first reduced rate to 9 % and the increase of the standard rate to 23 %.</t>
    </r>
  </si>
  <si>
    <r>
      <rPr>
        <b/>
        <sz val="9"/>
        <rFont val="Arial"/>
        <family val="2"/>
      </rPr>
      <t>United Kingdom:</t>
    </r>
    <r>
      <rPr>
        <sz val="9"/>
        <rFont val="Arial"/>
        <family val="2"/>
      </rPr>
      <t xml:space="preserve"> Standard rate increased to 20 % on 04.01.2011</t>
    </r>
  </si>
  <si>
    <t>Iceland</t>
  </si>
  <si>
    <t>Norway</t>
  </si>
  <si>
    <t xml:space="preserve">Definition: </t>
  </si>
  <si>
    <t>1. The indicator reported in the table is the "top statutory personal income tax rate"</t>
  </si>
  <si>
    <t xml:space="preserve">  The "top statutory personal income tax rate" indicator does not differentiate by source of income and therefore as well, surcharges and deduction specific to income source are not taken into account. </t>
  </si>
  <si>
    <t xml:space="preserve">  to (2) statutory vs. marginal tax rate. The marginal tax rate calculation (increase in tax revenue for a unit increase in gross earnings) is only possible for the latter type of indicator. The existence of differences between the two indicators </t>
  </si>
  <si>
    <t xml:space="preserve">  relate directly to the design and complexity of the tax system.</t>
  </si>
  <si>
    <t>2. General surcharges are included even when not part of PIT or not legally a tax (see country notes below)</t>
  </si>
  <si>
    <t>3. Local and regional taxes are normally added (see country notes below).</t>
  </si>
  <si>
    <t xml:space="preserve">The reader is referred to the "Taxes in Europe Database" for detailed information about the specificities of each country PIT, and in particular for the level of income from which the top statutory income rate applies. </t>
  </si>
  <si>
    <t>General notes:</t>
  </si>
  <si>
    <t>1. Figures in italics represent flat-rate tax</t>
  </si>
  <si>
    <t xml:space="preserve">2. Numbers are rounded to one decimal </t>
  </si>
  <si>
    <t>Country notes:</t>
  </si>
  <si>
    <t>EU-27</t>
  </si>
  <si>
    <t>Notes:</t>
  </si>
  <si>
    <t>:</t>
  </si>
  <si>
    <t>Czechia</t>
  </si>
  <si>
    <r>
      <rPr>
        <b/>
        <sz val="9"/>
        <rFont val="Arial"/>
        <family val="2"/>
      </rPr>
      <t>Czechia:</t>
    </r>
    <r>
      <rPr>
        <sz val="9"/>
        <rFont val="Arial"/>
        <family val="2"/>
      </rPr>
      <t xml:space="preserve"> Standard rate decreased to 19 % on 1.05.2004</t>
    </r>
  </si>
  <si>
    <r>
      <t>Greece.</t>
    </r>
    <r>
      <rPr>
        <sz val="8"/>
        <color theme="1"/>
        <rFont val="Calibri"/>
        <family val="2"/>
        <scheme val="minor"/>
      </rPr>
      <t xml:space="preserve"> The rate includes a special contribution introduced in 2009 (2008 income) on companies with a net income of more than EUR 5 million. The contribution is levied at progressive rates, with the marginal rate reaching 10 %. In 2010 (2009 income) the contribution applied to income above EUR 100 000, with the top rate being 10 % (for an income of more than EUR 5 million).</t>
    </r>
  </si>
  <si>
    <r>
      <t>Slovakia.</t>
    </r>
    <r>
      <rPr>
        <sz val="8"/>
        <color theme="1"/>
        <rFont val="Calibri"/>
        <family val="2"/>
        <scheme val="minor"/>
      </rPr>
      <t xml:space="preserve"> CIT was reduced to 21 % in 2017, and minimum tax licences were abolished in 2018.</t>
    </r>
  </si>
  <si>
    <t>1. The ‘basic’ (non-targeted) top rate is presented here; some countries apply small-profits rates or special rates, e.g. in cases where the investment is financed through issuing new equity, or alternative rates for different sectors. Such targeted tax rates can be substantially lower than the effective top rate.</t>
  </si>
  <si>
    <t>2. Existing surcharges and local taxes are included. When they are targeted at large enterprises or when their level varies, the top rate is used in the table (see country notes below).</t>
  </si>
  <si>
    <r>
      <t>Germany.</t>
    </r>
    <r>
      <rPr>
        <sz val="8"/>
        <color theme="1"/>
        <rFont val="Calibri"/>
        <family val="2"/>
        <scheme val="minor"/>
      </rPr>
      <t xml:space="preserve"> In addition, a solidarity surcharge of 5.5 % of the tax liability is applied, subject to an exemption limit.</t>
    </r>
  </si>
  <si>
    <r>
      <t>Finland.</t>
    </r>
    <r>
      <rPr>
        <sz val="8"/>
        <color theme="1"/>
        <rFont val="Calibri"/>
        <family val="2"/>
        <scheme val="minor"/>
      </rPr>
      <t xml:space="preserve"> Including general government taxes plus (average of) municipality taxes. Variation to be attributed to variations in average local taxes.</t>
    </r>
  </si>
  <si>
    <r>
      <t>Sweden.</t>
    </r>
    <r>
      <rPr>
        <sz val="8"/>
        <color theme="1"/>
        <rFont val="Calibri"/>
        <family val="2"/>
        <scheme val="minor"/>
      </rPr>
      <t xml:space="preserve"> Including general government taxes plus (average of) municipality taxes. Variation to be attributed to variations in average local taxes.</t>
    </r>
  </si>
  <si>
    <t>5/9.5</t>
  </si>
  <si>
    <t xml:space="preserve">: </t>
  </si>
  <si>
    <r>
      <t xml:space="preserve">Source: </t>
    </r>
    <r>
      <rPr>
        <sz val="9"/>
        <color rgb="FF404040"/>
        <rFont val="Calibri"/>
        <family val="2"/>
        <scheme val="minor"/>
      </rPr>
      <t>European Commission, DG Taxation and Customs Union, Taxes in Europe database and IBFD data.</t>
    </r>
  </si>
  <si>
    <r>
      <rPr>
        <b/>
        <sz val="9"/>
        <rFont val="Arial"/>
        <family val="2"/>
      </rPr>
      <t>Ireland:</t>
    </r>
    <r>
      <rPr>
        <sz val="9"/>
        <rFont val="Arial"/>
        <family val="2"/>
      </rPr>
      <t xml:space="preserve"> Ireland: The (super-) reduced rate was 4% on 01.03.1999. It increased to 4.2% on 01.03.2000.The rate further increased to 4.3% on 01.01.2001 and it increased to 4.4% on 01.01.2004.The rate increased to 4.8% on 01.01.2005 and remains at this rate at present. </t>
    </r>
  </si>
  <si>
    <t xml:space="preserve">Standard rate increased to 21 % on 01.03.2002. Standard rate increased further to 21.5 % on 01.12.2008. Standard rate decreased to 21% on 01.01.2010. Standard rate increased to 23% on 01.01.2012 and remains at this rate. An additional reduced rate of 9 % was introduced on 01.07.2011. The sstandard rate of VAT is temporarily reduced from 23% to 21% from 1 September 2020 to 28 February 2021. </t>
  </si>
  <si>
    <r>
      <rPr>
        <b/>
        <sz val="9"/>
        <rFont val="Arial"/>
        <family val="2"/>
      </rPr>
      <t>Greece:</t>
    </r>
    <r>
      <rPr>
        <sz val="9"/>
        <rFont val="Arial"/>
        <family val="2"/>
      </rPr>
      <t xml:space="preserve"> All rates were increased on 01.04.2005. A further general increase occurred on 15/03/2010 (to 5% or 10 % and 21%, followed the same year by the increase to 5.5% or 11 %and 23 %, which occurred on July 1st.  Reduced rate increased to 13% and super reduced rate to 6.5% on 1.1.2011. Super reduced rate is lowered to 6% as of 20.07.2015. Standard VAT rate raised from 23 to 24 percent, effective as of 1.6.2016.</t>
    </r>
  </si>
  <si>
    <r>
      <rPr>
        <b/>
        <sz val="9"/>
        <rFont val="Arial"/>
        <family val="2"/>
      </rPr>
      <t>Spain:</t>
    </r>
    <r>
      <rPr>
        <sz val="9"/>
        <rFont val="Arial"/>
        <family val="2"/>
      </rPr>
      <t xml:space="preserve"> The 2010 increase (reduced rate to 8% and standard rate to 18%) occurred on 1st July. Both rates were increased further on 01.09.2012 (to 10% and 21%).</t>
    </r>
  </si>
  <si>
    <r>
      <rPr>
        <b/>
        <sz val="9"/>
        <rFont val="Arial"/>
        <family val="2"/>
      </rPr>
      <t>Portugal:</t>
    </r>
    <r>
      <rPr>
        <sz val="9"/>
        <rFont val="Arial"/>
        <family val="2"/>
      </rPr>
      <t xml:space="preserve"> Standard rate increased to 19 % on 05.06.2002. Standard rate increased further to 21 % on 01.07.2005 and thern decreased to 20 % on 01.07.2008. All rates increased by 1 % on 01/07/2010.  </t>
    </r>
  </si>
  <si>
    <r>
      <rPr>
        <b/>
        <sz val="9"/>
        <rFont val="Arial"/>
        <family val="2"/>
      </rPr>
      <t>Slovenia:</t>
    </r>
    <r>
      <rPr>
        <sz val="9"/>
        <rFont val="Arial"/>
        <family val="2"/>
      </rPr>
      <t xml:space="preserve"> Reduced rate increased to 9.5 % and the standard rate increased to 22 % on 1.07.2013</t>
    </r>
  </si>
  <si>
    <r>
      <t>Spain.</t>
    </r>
    <r>
      <rPr>
        <sz val="8"/>
        <color theme="1"/>
        <rFont val="Calibri"/>
        <family val="2"/>
        <scheme val="minor"/>
      </rPr>
      <t xml:space="preserve"> Regional governments can use their own tax schedules. Up to 2016, this is assumed to have been equal to the central government tax schedule. Since 2017, each autonomous community has applied a different scale, of which currently only one matches the central government tax scale. Therefore, the calculation applies that of the Autonomous Community of Madrid, which is considered the most representative tax scale on various grounds. As a result, the top statutory tax rate decreased in 2017, although the PIT Law tax schedule has remained unchanged.</t>
    </r>
  </si>
  <si>
    <r>
      <t>Belgium.</t>
    </r>
    <r>
      <rPr>
        <sz val="8"/>
        <color theme="1"/>
        <rFont val="Calibri"/>
        <family val="2"/>
        <scheme val="minor"/>
      </rPr>
      <t xml:space="preserve"> Including crisis tax (1993</t>
    </r>
    <r>
      <rPr>
        <sz val="8"/>
        <color rgb="FF000000"/>
        <rFont val="Calibri"/>
        <family val="2"/>
        <scheme val="minor"/>
      </rPr>
      <t>–2</t>
    </r>
    <r>
      <rPr>
        <sz val="8"/>
        <color theme="1"/>
        <rFont val="Calibri"/>
        <family val="2"/>
        <scheme val="minor"/>
      </rPr>
      <t>002) and (average) local surcharges (Brussels Region rate since 2015). Special social security contributions (capped) are not included.</t>
    </r>
  </si>
  <si>
    <r>
      <t>Bulgaria.</t>
    </r>
    <r>
      <rPr>
        <sz val="8"/>
        <color theme="1"/>
        <rFont val="Calibri"/>
        <family val="2"/>
        <scheme val="minor"/>
      </rPr>
      <t xml:space="preserve"> The net income of sole proprietors is taxed separately (15 % final flat tax – not included in the table).</t>
    </r>
  </si>
  <si>
    <r>
      <t>Ireland.</t>
    </r>
    <r>
      <rPr>
        <sz val="8"/>
        <color theme="1"/>
        <rFont val="Calibri"/>
        <family val="2"/>
        <scheme val="minor"/>
      </rPr>
      <t xml:space="preserve"> Including the universal social charge of 8 % (for self-employed income in excess of EUR 100 000 it is 11 %).</t>
    </r>
  </si>
  <si>
    <r>
      <t>Greece.</t>
    </r>
    <r>
      <rPr>
        <sz val="8"/>
        <color theme="1"/>
        <rFont val="Calibri"/>
        <family val="2"/>
        <scheme val="minor"/>
      </rPr>
      <t xml:space="preserve"> Including the solidarity contribution for 2011</t>
    </r>
    <r>
      <rPr>
        <sz val="8"/>
        <color rgb="FF000000"/>
        <rFont val="Calibri"/>
        <family val="2"/>
        <scheme val="minor"/>
      </rPr>
      <t>–2</t>
    </r>
    <r>
      <rPr>
        <sz val="8"/>
        <color theme="1"/>
        <rFont val="Calibri"/>
        <family val="2"/>
        <scheme val="minor"/>
      </rPr>
      <t>016 (for 2011</t>
    </r>
    <r>
      <rPr>
        <sz val="8"/>
        <color rgb="FF000000"/>
        <rFont val="Calibri"/>
        <family val="2"/>
        <scheme val="minor"/>
      </rPr>
      <t>–2</t>
    </r>
    <r>
      <rPr>
        <sz val="8"/>
        <color theme="1"/>
        <rFont val="Calibri"/>
        <family val="2"/>
        <scheme val="minor"/>
      </rPr>
      <t>014 the rate ranged from 1 % to 4 %, with the top rate of 4 % applicable to net annual income exceeding EUR 100 000). From 2015 the rates changed, to 6 % for an annual income of EUR 100 000</t>
    </r>
    <r>
      <rPr>
        <sz val="8"/>
        <color rgb="FF000000"/>
        <rFont val="Calibri"/>
        <family val="2"/>
        <scheme val="minor"/>
      </rPr>
      <t>–5</t>
    </r>
    <r>
      <rPr>
        <sz val="8"/>
        <color theme="1"/>
        <rFont val="Calibri"/>
        <family val="2"/>
        <scheme val="minor"/>
      </rPr>
      <t>00 000 and 8 % for income over EUR 500 000. The top-rate calculation for 2015 and 2016 in the table above includes the solidarity contribution for the income band EUR 100 000</t>
    </r>
    <r>
      <rPr>
        <sz val="8"/>
        <color rgb="FF000000"/>
        <rFont val="Calibri"/>
        <family val="2"/>
        <scheme val="minor"/>
      </rPr>
      <t>–5</t>
    </r>
    <r>
      <rPr>
        <sz val="8"/>
        <color theme="1"/>
        <rFont val="Calibri"/>
        <family val="2"/>
        <scheme val="minor"/>
      </rPr>
      <t>00 000 at the rate of 6 %. From May 2016 the top PIT rate was increased to 45 % and the highest solidarity contribution became 10 % for incomes above EUR 200 000. The top-rate calculation for 2017 onwards in the above table includes the 10 % solidarity contribution for the income band EUR 220 000 and above.</t>
    </r>
  </si>
  <si>
    <r>
      <t>France.</t>
    </r>
    <r>
      <rPr>
        <sz val="8"/>
        <color theme="1"/>
        <rFont val="Calibri"/>
        <family val="2"/>
        <scheme val="minor"/>
      </rPr>
      <t xml:space="preserve"> Several contributions are added to PIT, but, while PIT applies to individualised global net personal income, the contributions may vary depending on the income source. The value in the table reflects the top statutory rate for earnings. It includes the top PIT rate (45 %), the general social welfare contribution (CSG, applicable rate 9.2 %, of which 6.8 % is deductible) and the welfare debt repayment levy (CRDS, rate 0.5 %). A total of 0.4 % of social contributions is deductible from the basis on which PIT is calculated. The 2018 Budget Act introduced the choice between a flat tax and progressive taxation for taxation on capital income. The flat tax on capital income is 30 %: 12.8 % of income tax and 17.2 % of social contributions (without deductible CSG) on capital income (9.9 % + 0.5 % + 4.5 % + 0.3 % + 2 %). If the taxpayer chooses progressive taxation, then, with CSG (applicable rate 9.9 %, of which 6.8 % is deductible), CRDS, and additional social and solidarity levies (4.5 % + 0.3 % and 2 %), the top PIT rate becomes (0.45 × (1 – 0.068) + 0.099 + 0.005 + 0.045 + 0.003 + 0.02) × 100 = 59.1 %. The exceptional contribution for incomes above EUR 250 000 is not shown in the table.</t>
    </r>
  </si>
  <si>
    <r>
      <t>Italy.</t>
    </r>
    <r>
      <rPr>
        <sz val="8"/>
        <color theme="1"/>
        <rFont val="Calibri"/>
        <family val="2"/>
        <scheme val="minor"/>
      </rPr>
      <t xml:space="preserve"> Including regional and municipal surcharges (values given for Rome) and, from 2011 to 2016, 3 % solidarity contribution (deductible from the tax base). The increases of 0.5 % in 2014 and of 1 % in 2015 correspond to increases in the Lazio regional surcharge.</t>
    </r>
  </si>
  <si>
    <r>
      <t>Cyprus.</t>
    </r>
    <r>
      <rPr>
        <sz val="8"/>
        <color theme="1"/>
        <rFont val="Calibri"/>
        <family val="2"/>
        <scheme val="minor"/>
      </rPr>
      <t xml:space="preserve"> Not including the (tax-deductible) special contribution on gross wages (2012</t>
    </r>
    <r>
      <rPr>
        <sz val="8"/>
        <color rgb="FF000000"/>
        <rFont val="Calibri"/>
        <family val="2"/>
        <scheme val="minor"/>
      </rPr>
      <t>–2</t>
    </r>
    <r>
      <rPr>
        <sz val="8"/>
        <color theme="1"/>
        <rFont val="Calibri"/>
        <family val="2"/>
        <scheme val="minor"/>
      </rPr>
      <t>016) of up to 3.5 % (up to 4 % for (semi-)public employees).</t>
    </r>
  </si>
  <si>
    <r>
      <t>Latvia.</t>
    </r>
    <r>
      <rPr>
        <sz val="8"/>
        <color theme="1"/>
        <rFont val="Calibri"/>
        <family val="2"/>
        <scheme val="minor"/>
      </rPr>
      <t xml:space="preserve"> From January 2018, the previous 23 % flat rate was replaced by three progressive rates: 20 %, 23 % and 31.4 % (the third rate, 31.4 %, is designed as a conditional rate, and it will be calculated only after submission of the annual tax declaration; the PIT part of the solidarity tax is included).</t>
    </r>
    <r>
      <rPr>
        <sz val="11"/>
        <color theme="1"/>
        <rFont val="Calibri"/>
        <family val="2"/>
        <scheme val="minor"/>
      </rPr>
      <t xml:space="preserve"> </t>
    </r>
    <r>
      <rPr>
        <sz val="8"/>
        <color theme="1"/>
        <rFont val="Calibri"/>
        <family val="2"/>
        <scheme val="minor"/>
      </rPr>
      <t>From 2021, the third rate is set at 31.0 </t>
    </r>
    <r>
      <rPr>
        <sz val="8"/>
        <color rgb="FF000000"/>
        <rFont val="Calibri"/>
        <family val="2"/>
        <scheme val="minor"/>
      </rPr>
      <t>%</t>
    </r>
    <r>
      <rPr>
        <sz val="8"/>
        <color theme="1"/>
        <rFont val="Calibri"/>
        <family val="2"/>
        <scheme val="minor"/>
      </rPr>
      <t>.</t>
    </r>
  </si>
  <si>
    <r>
      <t>Hungary.</t>
    </r>
    <r>
      <rPr>
        <sz val="8"/>
        <color theme="1"/>
        <rFont val="Calibri"/>
        <family val="2"/>
        <scheme val="minor"/>
      </rPr>
      <t xml:space="preserve"> Including solidarity tax (2007</t>
    </r>
    <r>
      <rPr>
        <sz val="8"/>
        <color rgb="FF000000"/>
        <rFont val="Calibri"/>
        <family val="2"/>
        <scheme val="minor"/>
      </rPr>
      <t>–2</t>
    </r>
    <r>
      <rPr>
        <sz val="8"/>
        <color theme="1"/>
        <rFont val="Calibri"/>
        <family val="2"/>
        <scheme val="minor"/>
      </rPr>
      <t>009). In 2010</t>
    </r>
    <r>
      <rPr>
        <sz val="8"/>
        <color rgb="FF000000"/>
        <rFont val="Calibri"/>
        <family val="2"/>
        <scheme val="minor"/>
      </rPr>
      <t>–2</t>
    </r>
    <r>
      <rPr>
        <sz val="8"/>
        <color theme="1"/>
        <rFont val="Calibri"/>
        <family val="2"/>
        <scheme val="minor"/>
      </rPr>
      <t>012, rates included the effect of a base-increasing component, which was applicable in 2010 and 2011 to total earnings, and in 2012 to the part of monthly earnings above HUF 202 000 (EUR 653), roughly the average wage, leading to a two-rate system: 16 % and 20.3 %. In 2013, the base-increasing component was phased out and the 16 % tax rate applied to all income. From 2016, this was reduced to 15 %.</t>
    </r>
  </si>
  <si>
    <r>
      <t>Portugal.</t>
    </r>
    <r>
      <rPr>
        <sz val="8"/>
        <color theme="1"/>
        <rFont val="Calibri"/>
        <family val="2"/>
        <scheme val="minor"/>
      </rPr>
      <t xml:space="preserve"> Including a surcharge levied on all aggregated categories of income (3.5 % from 2013 to 2016, 3.21 % in 2017, phased out in 2018), and an additional solidarity surcharge (top rate 5 % since 2013). (The special rate of 60 % applied to </t>
    </r>
    <r>
      <rPr>
        <b/>
        <sz val="8"/>
        <color theme="1"/>
        <rFont val="Calibri"/>
        <family val="2"/>
        <scheme val="minor"/>
      </rPr>
      <t>unjustified increases</t>
    </r>
    <r>
      <rPr>
        <sz val="8"/>
        <color theme="1"/>
        <rFont val="Calibri"/>
        <family val="2"/>
        <scheme val="minor"/>
      </rPr>
      <t xml:space="preserve"> in personal wealth (above EUR 100 000) is not included.)</t>
    </r>
  </si>
  <si>
    <r>
      <t>Norway.</t>
    </r>
    <r>
      <rPr>
        <sz val="8"/>
        <color theme="1"/>
        <rFont val="Calibri"/>
        <family val="2"/>
        <scheme val="minor"/>
      </rPr>
      <t xml:space="preserve"> Including the 12 % surtax up to 2015. In 2016, the surtax was replaced by a bracket tax, the top rate of which in 2019 was 16.2 % for </t>
    </r>
    <r>
      <rPr>
        <sz val="8"/>
        <color rgb="FF000000"/>
        <rFont val="Calibri"/>
        <family val="2"/>
        <scheme val="minor"/>
      </rPr>
      <t>‘</t>
    </r>
    <r>
      <rPr>
        <sz val="8"/>
        <color theme="1"/>
        <rFont val="Calibri"/>
        <family val="2"/>
        <scheme val="minor"/>
      </rPr>
      <t>person income</t>
    </r>
    <r>
      <rPr>
        <sz val="8"/>
        <color rgb="FF000000"/>
        <rFont val="Calibri"/>
        <family val="2"/>
        <scheme val="minor"/>
      </rPr>
      <t>’</t>
    </r>
    <r>
      <rPr>
        <sz val="8"/>
        <color theme="1"/>
        <rFont val="Calibri"/>
        <family val="2"/>
        <scheme val="minor"/>
      </rPr>
      <t xml:space="preserve"> (essentially gross labour and pension income) above NOK 964 800.</t>
    </r>
  </si>
  <si>
    <r>
      <t>Cyprus.</t>
    </r>
    <r>
      <rPr>
        <sz val="8"/>
        <color theme="1"/>
        <rFont val="Calibri"/>
        <family val="2"/>
        <scheme val="minor"/>
      </rPr>
      <t xml:space="preserve"> Public corporate bodies were subject to a higher rate of 25 % (2003</t>
    </r>
    <r>
      <rPr>
        <sz val="8"/>
        <color rgb="FF000000"/>
        <rFont val="Calibri"/>
        <family val="2"/>
        <scheme val="minor"/>
      </rPr>
      <t>–2</t>
    </r>
    <r>
      <rPr>
        <sz val="8"/>
        <color theme="1"/>
        <rFont val="Calibri"/>
        <family val="2"/>
        <scheme val="minor"/>
      </rPr>
      <t xml:space="preserve">008). The 5 % surcharge levied in 2003 and 2004 on all companies (including public bodies) with a taxable income exceeding EUR 1.7 million is not included. In 2013, under the macrofinancial adjustment programme and prior to the first disbursement of assistance, the CIT rate was increased to 12.5 % (with effect from </t>
    </r>
    <r>
      <rPr>
        <sz val="8"/>
        <color rgb="FF000000"/>
        <rFont val="Calibri"/>
        <family val="2"/>
        <scheme val="minor"/>
      </rPr>
      <t>1 January 2013</t>
    </r>
    <r>
      <rPr>
        <sz val="8"/>
        <color theme="1"/>
        <rFont val="Calibri"/>
        <family val="2"/>
        <scheme val="minor"/>
      </rPr>
      <t>).</t>
    </r>
  </si>
  <si>
    <r>
      <t>France.</t>
    </r>
    <r>
      <rPr>
        <sz val="8"/>
        <color theme="1"/>
        <rFont val="Calibri"/>
        <family val="2"/>
        <scheme val="minor"/>
      </rPr>
      <t xml:space="preserve"> Including 3.3 % additional social surcharge for large companies; 36.1 % (2011</t>
    </r>
    <r>
      <rPr>
        <sz val="8"/>
        <color rgb="FF000000"/>
        <rFont val="Calibri"/>
        <family val="2"/>
        <scheme val="minor"/>
      </rPr>
      <t>–2</t>
    </r>
    <r>
      <rPr>
        <sz val="8"/>
        <color theme="1"/>
        <rFont val="Calibri"/>
        <family val="2"/>
        <scheme val="minor"/>
      </rPr>
      <t>012) and 38.0 % (2013</t>
    </r>
    <r>
      <rPr>
        <sz val="8"/>
        <color rgb="FF000000"/>
        <rFont val="Calibri"/>
        <family val="2"/>
        <scheme val="minor"/>
      </rPr>
      <t>–2</t>
    </r>
    <r>
      <rPr>
        <sz val="8"/>
        <color theme="1"/>
        <rFont val="Calibri"/>
        <family val="2"/>
        <scheme val="minor"/>
      </rPr>
      <t>015) including the temporary surcharge (</t>
    </r>
    <r>
      <rPr>
        <i/>
        <sz val="8"/>
        <color theme="1"/>
        <rFont val="Calibri"/>
        <family val="2"/>
        <scheme val="minor"/>
      </rPr>
      <t>contribution exceptionnelle</t>
    </r>
    <r>
      <rPr>
        <sz val="8"/>
        <color theme="1"/>
        <rFont val="Calibri"/>
        <family val="2"/>
        <scheme val="minor"/>
      </rPr>
      <t>) for very large companies (turnover of more than EUR 250 million). In 2017, there were two one-off surcharges for very large companies that amounted to 15 % of the CIT owed for companies with a turnover of between EUR 1 billion and EUR 3 billion and 30 % of the CIT owed for companies with a turnover of more than EUR 3 billion. In 2019, the top CIT rate started to decrease from 33.33 % to 31 %, which leads to a combined rate of 32.0 %, including the 3.3 % additional social surcharge for large companies. Since 2014, companies have been able to benefit from a tax credit equal to 6 % of the payroll for (most) employees. The local business tax (</t>
    </r>
    <r>
      <rPr>
        <i/>
        <sz val="8"/>
        <color theme="1"/>
        <rFont val="Calibri"/>
        <family val="2"/>
        <scheme val="minor"/>
      </rPr>
      <t>contribution économique territoriale</t>
    </r>
    <r>
      <rPr>
        <sz val="8"/>
        <color theme="1"/>
        <rFont val="Calibri"/>
        <family val="2"/>
        <scheme val="minor"/>
      </rPr>
      <t>) is not included (capped at 3 % of added value).</t>
    </r>
  </si>
  <si>
    <r>
      <t>Germany.</t>
    </r>
    <r>
      <rPr>
        <sz val="8"/>
        <color theme="1"/>
        <rFont val="Calibri"/>
        <family val="2"/>
        <scheme val="minor"/>
      </rPr>
      <t xml:space="preserve"> The rate includes the solidarity surcharge of 5.5 % and the regional trade tax (</t>
    </r>
    <r>
      <rPr>
        <i/>
        <sz val="8"/>
        <color theme="1"/>
        <rFont val="Calibri"/>
        <family val="2"/>
        <scheme val="minor"/>
      </rPr>
      <t>Gewerbesteuer</t>
    </r>
    <r>
      <rPr>
        <sz val="8"/>
        <color theme="1"/>
        <rFont val="Calibri"/>
        <family val="2"/>
        <scheme val="minor"/>
      </rPr>
      <t>) on weighted average. From 1995 to 2000, the rates for Germany referred only to retained profits. For distributed profits, lower rates applied. Until 2007, the trade tax was an allowable expense for the purpose of calculating the income on which corporation tax is payable.</t>
    </r>
  </si>
  <si>
    <r>
      <t>Estonia.</t>
    </r>
    <r>
      <rPr>
        <sz val="8"/>
        <color theme="1"/>
        <rFont val="Calibri"/>
        <family val="2"/>
        <scheme val="minor"/>
      </rPr>
      <t xml:space="preserve"> CIT is applied only on distributed profits, not earned profits.</t>
    </r>
  </si>
  <si>
    <r>
      <t>Ireland.</t>
    </r>
    <r>
      <rPr>
        <sz val="8"/>
        <color theme="1"/>
        <rFont val="Calibri"/>
        <family val="2"/>
        <scheme val="minor"/>
      </rPr>
      <t xml:space="preserve"> 25 % for non-trading income, gains and profits from mining petroleum and land-dealing activities. Until 2003, Ireland applied a 10 % CIT rate to qualifying manufacturing and services companies.</t>
    </r>
  </si>
  <si>
    <r>
      <t>Latvia.</t>
    </r>
    <r>
      <rPr>
        <sz val="8"/>
        <color theme="1"/>
        <rFont val="Calibri"/>
        <family val="2"/>
        <scheme val="minor"/>
      </rPr>
      <t xml:space="preserve"> Since 2018, CIT has been applied only on distributed profits, not earned profits.</t>
    </r>
  </si>
  <si>
    <r>
      <t>Lithuania.</t>
    </r>
    <r>
      <rPr>
        <sz val="8"/>
        <color theme="1"/>
        <rFont val="Calibri"/>
        <family val="2"/>
        <scheme val="minor"/>
      </rPr>
      <t xml:space="preserve"> A social tax (applied as a surcharge) was introduced in 2006 and 2007 (at 4 % and 3 % respectively). Since 2010, companies with up to 10 employees and a taxable income not exceeding LTL 500 000 (approximately EUR 144 810) have benefited from a reduced tax rate of 5 %. In 2012, the threshold was increased to LTL 1 000 000 (about EUR 289 603), and in 2015 to EUR 300 000.</t>
    </r>
  </si>
  <si>
    <r>
      <t>Luxembourg.</t>
    </r>
    <r>
      <rPr>
        <sz val="8"/>
        <color theme="1"/>
        <rFont val="Calibri"/>
        <family val="2"/>
        <scheme val="minor"/>
      </rPr>
      <t xml:space="preserve"> Basic local tax (municipal business tax) is 3 %, to be multiplied by a municipal factor ranging from 2 to 3.5 in 2021. The rate in the table is for Luxembourg City. In April 2019, after the approval of the budget, CIT was reduced from 18 % to 17 %, retroactive to 1 January, which is reflected in the table above.</t>
    </r>
  </si>
  <si>
    <r>
      <t>Portugal.</t>
    </r>
    <r>
      <rPr>
        <sz val="8"/>
        <color theme="1"/>
        <rFont val="Calibri"/>
        <family val="2"/>
        <scheme val="minor"/>
      </rPr>
      <t xml:space="preserve"> Since 2007, the rate for Portugal has included the maximum 1.5 % rate of a municipal surcharge. Since </t>
    </r>
    <r>
      <rPr>
        <sz val="8"/>
        <color rgb="FF000000"/>
        <rFont val="Calibri"/>
        <family val="2"/>
        <scheme val="minor"/>
      </rPr>
      <t>1 January 2014,</t>
    </r>
    <r>
      <rPr>
        <sz val="8"/>
        <color theme="1"/>
        <rFont val="Calibri"/>
        <family val="2"/>
        <scheme val="minor"/>
      </rPr>
      <t xml:space="preserve"> the state tax has been 3 % on taxable profits between EUR 1.5 million and EUR 7.5 million, 5 % on taxable profits between EUR 7.5 million and EUR 35 million, and 9 % on profits exceeding EUR 35 million.</t>
    </r>
  </si>
  <si>
    <r>
      <t>Norway.</t>
    </r>
    <r>
      <rPr>
        <sz val="8"/>
        <color theme="1"/>
        <rFont val="Calibri"/>
        <family val="2"/>
        <scheme val="minor"/>
      </rPr>
      <t xml:space="preserve"> A corporate tax rate for the financial sector was established at 25 % for 2018, and this level was maintained for 2019 and 2020.</t>
    </r>
  </si>
  <si>
    <t>tedb</t>
  </si>
  <si>
    <t xml:space="preserve"> (4)</t>
  </si>
  <si>
    <t>TEDB</t>
  </si>
  <si>
    <r>
      <t>Denmark.</t>
    </r>
    <r>
      <rPr>
        <sz val="8"/>
        <color theme="1"/>
        <rFont val="Calibri"/>
        <family val="2"/>
        <scheme val="minor"/>
      </rPr>
      <t xml:space="preserve"> Including local taxes and labour market contribution (8 % in 2015</t>
    </r>
    <r>
      <rPr>
        <sz val="8"/>
        <color rgb="FF000000"/>
        <rFont val="Calibri"/>
        <family val="2"/>
        <scheme val="minor"/>
      </rPr>
      <t>–2</t>
    </r>
    <r>
      <rPr>
        <sz val="8"/>
        <color theme="1"/>
        <rFont val="Calibri"/>
        <family val="2"/>
        <scheme val="minor"/>
      </rPr>
      <t>022) but excluding church tax. The top rate is further capped (at 51.7 % in 2013</t>
    </r>
    <r>
      <rPr>
        <sz val="8"/>
        <color rgb="FF000000"/>
        <rFont val="Calibri"/>
        <family val="2"/>
        <scheme val="minor"/>
      </rPr>
      <t>–2</t>
    </r>
    <r>
      <rPr>
        <sz val="8"/>
        <color theme="1"/>
        <rFont val="Calibri"/>
        <family val="2"/>
        <scheme val="minor"/>
      </rPr>
      <t>014, 51.95 % in 2015</t>
    </r>
    <r>
      <rPr>
        <sz val="8"/>
        <color rgb="FF000000"/>
        <rFont val="Calibri"/>
        <family val="2"/>
        <scheme val="minor"/>
      </rPr>
      <t>–2</t>
    </r>
    <r>
      <rPr>
        <sz val="8"/>
        <color theme="1"/>
        <rFont val="Calibri"/>
        <family val="2"/>
        <scheme val="minor"/>
      </rPr>
      <t>017, 52.02 % in 2018, 52.05 % in 2019 and 52.06 % in 2020), by a decrease in the state tax if needed. The top rate in the table above includes the labour market contribution; for example for 2019 it is calculated as 8 % + (100 % – 8 %) × 52.05 % = 55.9 %.</t>
    </r>
  </si>
  <si>
    <r>
      <t>Austria.</t>
    </r>
    <r>
      <rPr>
        <sz val="8"/>
        <color theme="1"/>
        <rFont val="Calibri"/>
        <family val="2"/>
        <scheme val="minor"/>
      </rPr>
      <t xml:space="preserve"> A rate of 55 % on taxable income over EUR 1 000 000. This rate is only for 2016</t>
    </r>
    <r>
      <rPr>
        <sz val="8"/>
        <color rgb="FF000000"/>
        <rFont val="Calibri"/>
        <family val="2"/>
        <scheme val="minor"/>
      </rPr>
      <t>–2</t>
    </r>
    <r>
      <rPr>
        <sz val="8"/>
        <color theme="1"/>
        <rFont val="Calibri"/>
        <family val="2"/>
        <scheme val="minor"/>
      </rPr>
      <t>025.</t>
    </r>
  </si>
  <si>
    <t>Source: European Commission, DG Taxation and Customs Union, Taxes in Europe Database and PWC and Norwegian Tax administration.</t>
  </si>
  <si>
    <t>Rates given in the table are those applicable (for more than 6 month in the year considered, or) on the 1st July of that year. When change of rates occurred during the year (not on 1st January) the exact date is available in the notes.</t>
  </si>
  <si>
    <t xml:space="preserve">Super-reduced rates (below 5%) are shown in brackets. 'Parking rates' are not included in this table, as they are "historic rates" below 15% negotiated by member states, and an exception to the EU directive (only 5 member states retain them). </t>
  </si>
  <si>
    <t>including full information on reduced rates and the products to which they are applicable</t>
  </si>
  <si>
    <r>
      <rPr>
        <b/>
        <sz val="9"/>
        <rFont val="Arial"/>
        <family val="2"/>
      </rPr>
      <t>Germany:</t>
    </r>
    <r>
      <rPr>
        <sz val="9"/>
        <rFont val="Arial"/>
        <family val="2"/>
      </rPr>
      <t xml:space="preserve"> The standard VAT rate decreased from 19% to 16% from 1 July to 31 December 2020 and the reduced VAT rate from 7% to 5% 1 July to 31 December 2020</t>
    </r>
  </si>
  <si>
    <t xml:space="preserve">  The “top marginal tax rate from employment income”, which is sometimes used in other situations, can differ from the "top statutory personal income tax rate" with respect to (1) source of income: any personal income vs. earnings income and </t>
  </si>
  <si>
    <r>
      <t>Czechia.</t>
    </r>
    <r>
      <rPr>
        <sz val="8"/>
        <color theme="1"/>
        <rFont val="Calibri"/>
        <family val="2"/>
        <scheme val="minor"/>
      </rPr>
      <t xml:space="preserve"> In addition to the flat tax rate (15 %), in 2013</t>
    </r>
    <r>
      <rPr>
        <sz val="8"/>
        <color rgb="FF000000"/>
        <rFont val="Calibri"/>
        <family val="2"/>
        <scheme val="minor"/>
      </rPr>
      <t>–2</t>
    </r>
    <r>
      <rPr>
        <sz val="8"/>
        <color theme="1"/>
        <rFont val="Calibri"/>
        <family val="2"/>
        <scheme val="minor"/>
      </rPr>
      <t>020 a solidarity surcharge (7 %) was levied on employment, business and professional income that is above four times the average wage. The two rates apply to different taxable incomes and therefore cannot be added together. As of 2021, the tax rate is 1</t>
    </r>
    <r>
      <rPr>
        <sz val="8"/>
        <color rgb="FF000000"/>
        <rFont val="Calibri"/>
        <family val="2"/>
        <scheme val="minor"/>
      </rPr>
      <t xml:space="preserve">5 % </t>
    </r>
    <r>
      <rPr>
        <sz val="8"/>
        <color theme="1"/>
        <rFont val="Calibri"/>
        <family val="2"/>
        <scheme val="minor"/>
      </rPr>
      <t>for the part of the taxable income up to 48 times the average wage and 2</t>
    </r>
    <r>
      <rPr>
        <sz val="8"/>
        <color rgb="FF000000"/>
        <rFont val="Calibri"/>
        <family val="2"/>
        <scheme val="minor"/>
      </rPr>
      <t xml:space="preserve">3 % </t>
    </r>
    <r>
      <rPr>
        <sz val="8"/>
        <color theme="1"/>
        <rFont val="Calibri"/>
        <family val="2"/>
        <scheme val="minor"/>
      </rPr>
      <t>for the part exceeding 48 times the average wage (CZK </t>
    </r>
    <r>
      <rPr>
        <sz val="8"/>
        <color rgb="FF000000"/>
        <rFont val="Calibri"/>
        <family val="2"/>
        <scheme val="minor"/>
      </rPr>
      <t>1 701 168</t>
    </r>
    <r>
      <rPr>
        <sz val="8"/>
        <color theme="1"/>
        <rFont val="Calibri"/>
        <family val="2"/>
        <scheme val="minor"/>
      </rPr>
      <t xml:space="preserve"> represents 48 times the average wage in 2021). For income taxes, average wage means the average wage under the act regulating social security premiums.</t>
    </r>
  </si>
  <si>
    <r>
      <t>Luxembourg.</t>
    </r>
    <r>
      <rPr>
        <sz val="8"/>
        <color theme="1"/>
        <rFont val="Calibri"/>
        <family val="2"/>
        <scheme val="minor"/>
      </rPr>
      <t xml:space="preserve"> Including crisis contribution in 2011 and solidarity surcharge for the unemployment fund (since 2002) of 9 % (for top incomes), but not the </t>
    </r>
    <r>
      <rPr>
        <i/>
        <sz val="8"/>
        <color theme="1"/>
        <rFont val="Calibri"/>
        <family val="2"/>
        <scheme val="minor"/>
      </rPr>
      <t>Impot d</t>
    </r>
    <r>
      <rPr>
        <i/>
        <sz val="8"/>
        <color rgb="FF000000"/>
        <rFont val="Calibri"/>
        <family val="2"/>
        <scheme val="minor"/>
      </rPr>
      <t>’</t>
    </r>
    <r>
      <rPr>
        <i/>
        <sz val="8"/>
        <color theme="1"/>
        <rFont val="Calibri"/>
        <family val="2"/>
        <scheme val="minor"/>
      </rPr>
      <t>équilibrage budgétaire temporaire</t>
    </r>
    <r>
      <rPr>
        <sz val="8"/>
        <color theme="1"/>
        <rFont val="Calibri"/>
        <family val="2"/>
        <scheme val="minor"/>
      </rPr>
      <t xml:space="preserve"> of 0.5 % between 2015 and 2016 (which is added to the social security contributions). Since </t>
    </r>
    <r>
      <rPr>
        <sz val="8"/>
        <color rgb="FF000000"/>
        <rFont val="Calibri"/>
        <family val="2"/>
        <scheme val="minor"/>
      </rPr>
      <t>1 January 2017,</t>
    </r>
    <r>
      <rPr>
        <sz val="8"/>
        <color theme="1"/>
        <rFont val="Calibri"/>
        <family val="2"/>
        <scheme val="minor"/>
      </rPr>
      <t xml:space="preserve"> there has been a new rate of 42 % for incomes over EUR 200 000. In 2022, the solidarity surcharge is up to 9 %.</t>
    </r>
  </si>
  <si>
    <r>
      <t>Spain.</t>
    </r>
    <r>
      <rPr>
        <sz val="8"/>
        <color theme="1"/>
        <rFont val="Calibri"/>
        <family val="2"/>
        <scheme val="minor"/>
      </rPr>
      <t xml:space="preserve"> During the whole period of the table, entities involved in the exploration, research, exploitation and underground storage of hydrocarbon deposits have been subject to an increased tax rate, which is 5 pp higher than the standard tax rate. Since 2015, a 30 % nominal tax rate has been applied to financial entities.</t>
    </r>
  </si>
  <si>
    <r>
      <t>Croatia.</t>
    </r>
    <r>
      <rPr>
        <sz val="8"/>
        <color theme="1"/>
        <rFont val="Calibri"/>
        <family val="2"/>
        <scheme val="minor"/>
      </rPr>
      <t xml:space="preserve"> From </t>
    </r>
    <r>
      <rPr>
        <sz val="8"/>
        <color rgb="FF000000"/>
        <rFont val="Calibri"/>
        <family val="2"/>
        <scheme val="minor"/>
      </rPr>
      <t>1 January 2017,</t>
    </r>
    <r>
      <rPr>
        <sz val="8"/>
        <color theme="1"/>
        <rFont val="Calibri"/>
        <family val="2"/>
        <scheme val="minor"/>
      </rPr>
      <t xml:space="preserve"> the basic tax rate was reduced from 20 % to 18 %, and to 12 % for taxpayers whose annual revenues are below HRK 3 million. . From 1 January 2020, the basic tax rate of 18% applies for taxpayers whose annual revenues are higher HRK 7,5 million and of 12 % for taxpayers whose annual revenues are below HRK 7.5 million. From 1 January 2021, tax rate for taxpayers whose annual revenues are below HRK 7,5 million was reduced from 12 % to 10 %.</t>
    </r>
  </si>
  <si>
    <r>
      <t>Hungary.</t>
    </r>
    <r>
      <rPr>
        <sz val="8"/>
        <color theme="1"/>
        <rFont val="Calibri"/>
        <family val="2"/>
        <scheme val="minor"/>
      </rPr>
      <t xml:space="preserve"> Including the local business tax of a maximum of 2 % that applies on the adjusted gross operating profit (turnover minus certain costs) and is deductible from the CIT. In the typical case of a local tax of 2 %, the total tax paid is 2 + (9 × 0.98) = 10.82 % (for any additional unit of profit, as tax bases for CIT and local tax differ). For energy providers and other utilities, a CIT rate of aproximately 40 % applies. An innovation tax of 0.3 % is also due on the same tax base as the local business tax, while micro and small enterprises are exempted from paying (not included in the calculation).</t>
    </r>
  </si>
  <si>
    <r>
      <rPr>
        <b/>
        <sz val="9"/>
        <rFont val="Arial"/>
        <family val="2"/>
      </rPr>
      <t>Italy:</t>
    </r>
    <r>
      <rPr>
        <sz val="9"/>
        <rFont val="Arial"/>
        <family val="2"/>
      </rPr>
      <t xml:space="preserve"> Standard rate increased to 21 % on 17.09.2011. A further increase - to 22 % - took place on 01.10.2013. From 1.1.2016 introduction of 5% reduced rate for medical, welfare and educational services given by social cooperatives. In 2022, A decrease in VAT rate from 22% to 10% applies for feminine hygiene products.</t>
    </r>
  </si>
  <si>
    <r>
      <t>Italy.</t>
    </r>
    <r>
      <rPr>
        <sz val="8"/>
        <color theme="1"/>
        <rFont val="Calibri"/>
        <family val="2"/>
        <scheme val="minor"/>
      </rPr>
      <t xml:space="preserve"> Since 1998, the rates for Italy have included </t>
    </r>
    <r>
      <rPr>
        <i/>
        <sz val="8"/>
        <color theme="1"/>
        <rFont val="Calibri"/>
        <family val="2"/>
        <scheme val="minor"/>
      </rPr>
      <t>imposta regionale sulle attività produttive</t>
    </r>
    <r>
      <rPr>
        <sz val="8"/>
        <color theme="1"/>
        <rFont val="Calibri"/>
        <family val="2"/>
        <scheme val="minor"/>
      </rPr>
      <t xml:space="preserve"> (IRAP) (rate 3.90 %), a local tax levied on a broader tax base than corporate income. As of 2012, 10 % of IRAP is deductible from the CIT tax base (the figure in the table takes this deduction into account). The IRAP rate may vary by up to 0.92 pp depending on the location. Since 2012, an ACE has been in force, reducing the effective tax rate (see also the note above on Belgium). ACE has been temporarily strengthened in 2021</t>
    </r>
  </si>
  <si>
    <t xml:space="preserve">rates, </t>
  </si>
  <si>
    <t>9/5</t>
  </si>
  <si>
    <t>3/7</t>
  </si>
  <si>
    <r>
      <rPr>
        <b/>
        <sz val="9"/>
        <rFont val="Arial"/>
        <family val="2"/>
      </rPr>
      <t>Croatia:</t>
    </r>
    <r>
      <rPr>
        <sz val="9"/>
        <rFont val="Arial"/>
        <family val="2"/>
      </rPr>
      <t xml:space="preserve"> Standard rate increased to 23 % on 01.08.2009. A further increase - to 25 % - took place on 01.03.2012. The reduced VAT rate of 0% was introduced from October 1, 2022 and applies on the supply and installation of solar panels.</t>
    </r>
  </si>
  <si>
    <r>
      <t>Croatia.</t>
    </r>
    <r>
      <rPr>
        <sz val="8"/>
        <color theme="1"/>
        <rFont val="Calibri"/>
        <family val="2"/>
        <scheme val="minor"/>
      </rPr>
      <t xml:space="preserve"> Including average crisis tax (2009</t>
    </r>
    <r>
      <rPr>
        <sz val="8"/>
        <color rgb="FF000000"/>
        <rFont val="Calibri"/>
        <family val="2"/>
        <scheme val="minor"/>
      </rPr>
      <t>–2</t>
    </r>
    <r>
      <rPr>
        <sz val="8"/>
        <color theme="1"/>
        <rFont val="Calibri"/>
        <family val="2"/>
        <scheme val="minor"/>
      </rPr>
      <t xml:space="preserve">011) and surtax for Zagreb (maximal local surtax rate of 18 %). </t>
    </r>
    <r>
      <rPr>
        <strike/>
        <sz val="8"/>
        <color theme="1"/>
        <rFont val="Calibri"/>
        <family val="2"/>
        <scheme val="minor"/>
      </rPr>
      <t>From 1 January 2020, the basic tax rate of 18% applies for taxpayers whose annual revenues are higher than HRK 7,5 million and of 12 % for taxpayers whose annual revenues are below HRK 7,5 million. From 1 January 2021, the tax rate for taxpayers whose annual revenues are below HRK 7,5 million was reduced from 12 % to 10 %.</t>
    </r>
    <r>
      <rPr>
        <strike/>
        <sz val="8"/>
        <color rgb="FFFF0000"/>
        <rFont val="Calibri"/>
        <family val="2"/>
        <scheme val="minor"/>
      </rPr>
      <t xml:space="preserve"> </t>
    </r>
    <r>
      <rPr>
        <sz val="8"/>
        <color rgb="FFFF0000"/>
        <rFont val="Calibri"/>
        <family val="2"/>
        <scheme val="minor"/>
      </rPr>
      <t>From 1 January 2017  were introduced only two tax rates 24% and 36% on annual income. From 1 January 2021 these tax rates are reduced to  20% and 30%.</t>
    </r>
  </si>
  <si>
    <r>
      <t>Belgium.</t>
    </r>
    <r>
      <rPr>
        <sz val="8"/>
        <color theme="1"/>
        <rFont val="Calibri"/>
        <family val="2"/>
        <scheme val="minor"/>
      </rPr>
      <t xml:space="preserve"> 3 % surcharge from 1993 to 2017, reduced to 2 % in</t>
    </r>
    <r>
      <rPr>
        <sz val="8"/>
        <color rgb="FF000000"/>
        <rFont val="Calibri"/>
        <family val="2"/>
        <scheme val="minor"/>
      </rPr>
      <t xml:space="preserve"> 2018-2019 and abolished from 2020 onwards</t>
    </r>
    <r>
      <rPr>
        <sz val="8"/>
        <color theme="1"/>
        <rFont val="Calibri"/>
        <family val="2"/>
        <scheme val="minor"/>
      </rPr>
      <t>. Notional interest deduction (allowance for corporate equity (ACE)) on the stock of equity from 2006 to 2017, reducing the effective tax rate by several percentage points, depending on the difference between the rate of return and the ACE rate. Notional interest deduction restricted to the increase of equity from 2018 onwards.</t>
    </r>
  </si>
  <si>
    <r>
      <rPr>
        <b/>
        <sz val="9"/>
        <rFont val="Arial"/>
        <family val="2"/>
      </rPr>
      <t xml:space="preserve">Estonia: </t>
    </r>
    <r>
      <rPr>
        <sz val="9"/>
        <rFont val="Arial"/>
        <family val="2"/>
      </rPr>
      <t xml:space="preserve">Standard rate increased to 20 % on 1.07.2009. Reduced rate 5% implemented in August 2022. </t>
    </r>
  </si>
  <si>
    <r>
      <t>Iceland.</t>
    </r>
    <r>
      <rPr>
        <sz val="8"/>
        <color theme="1"/>
        <rFont val="Calibri"/>
        <family val="2"/>
        <scheme val="minor"/>
      </rPr>
      <t xml:space="preserve"> Including surcharges when appropriate and (average of) municipality taxes. The lump-sum taxes for the elderly fund and radio broadcast services are excluded. Source PWC.</t>
    </r>
  </si>
  <si>
    <t>VAT rates in the Member States, 2000-2023</t>
  </si>
  <si>
    <t>Top statutory corporate income tax rates (including surcharges), 1995-2023</t>
  </si>
  <si>
    <t>Top statutory personal income tax rates (including surcharges), 1995-2023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</si>
</sst>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9" x14ac:knownFonts="1">
    <font>
      <sz val="11"/>
      <color theme="1"/>
      <name val="Calibri"/>
      <family val="2"/>
      <scheme val="minor"/>
    </font>
    <font>
      <sz val="9"/>
      <color theme="1"/>
      <name val="Arial"/>
      <family val="2"/>
    </font>
    <font>
      <b/>
      <sz val="11"/>
      <color theme="1"/>
      <name val="Arial"/>
      <family val="2"/>
    </font>
    <font>
      <sz val="9"/>
      <name val="Arial"/>
      <family val="2"/>
    </font>
    <font>
      <b/>
      <sz val="9"/>
      <name val="Arial"/>
      <family val="2"/>
    </font>
    <font>
      <sz val="10"/>
      <name val="Helv"/>
    </font>
    <font>
      <u/>
      <sz val="10"/>
      <color theme="10"/>
      <name val="Arial"/>
      <family val="2"/>
    </font>
    <font>
      <b/>
      <sz val="11"/>
      <name val="Arial"/>
      <family val="2"/>
    </font>
    <font>
      <i/>
      <sz val="9"/>
      <name val="Arial"/>
      <family val="2"/>
    </font>
    <font>
      <sz val="11"/>
      <color theme="1"/>
      <name val="Arial"/>
      <family val="2"/>
    </font>
    <font>
      <sz val="10"/>
      <name val="Arial"/>
      <family val="2"/>
    </font>
    <font>
      <b/>
      <sz val="8"/>
      <color theme="1"/>
      <name val="Calibri"/>
      <family val="2"/>
      <scheme val="minor"/>
    </font>
    <font>
      <sz val="8"/>
      <color theme="1"/>
      <name val="Calibri"/>
      <family val="2"/>
      <scheme val="minor"/>
    </font>
    <font>
      <i/>
      <sz val="8"/>
      <color theme="1"/>
      <name val="Calibri"/>
      <family val="2"/>
      <scheme val="minor"/>
    </font>
    <font>
      <i/>
      <sz val="9"/>
      <color rgb="FF404040"/>
      <name val="Calibri"/>
      <family val="2"/>
      <scheme val="minor"/>
    </font>
    <font>
      <sz val="9"/>
      <color rgb="FF404040"/>
      <name val="Calibri"/>
      <family val="2"/>
      <scheme val="minor"/>
    </font>
    <font>
      <sz val="8"/>
      <color rgb="FF000000"/>
      <name val="Calibri"/>
      <family val="2"/>
      <scheme val="minor"/>
    </font>
    <font>
      <i/>
      <sz val="8"/>
      <color rgb="FF000000"/>
      <name val="Calibri"/>
      <family val="2"/>
      <scheme val="minor"/>
    </font>
    <font>
      <b/>
      <sz val="10"/>
      <color indexed="9"/>
      <name val="Arial"/>
      <family val="2"/>
    </font>
    <font>
      <b/>
      <sz val="10"/>
      <name val="Arial"/>
      <family val="2"/>
    </font>
    <font>
      <sz val="10"/>
      <color rgb="FF0070C0"/>
      <name val="Arial"/>
      <family val="2"/>
    </font>
    <font>
      <u/>
      <sz val="10"/>
      <name val="Arial"/>
      <family val="2"/>
    </font>
    <font>
      <u/>
      <sz val="10"/>
      <color rgb="FF0070C0"/>
      <name val="Arial"/>
      <family val="2"/>
    </font>
    <font>
      <sz val="10"/>
      <color theme="1"/>
      <name val="Arial"/>
      <family val="2"/>
    </font>
    <font>
      <u/>
      <sz val="9"/>
      <color theme="10"/>
      <name val="Arial"/>
      <family val="2"/>
    </font>
    <font>
      <strike/>
      <sz val="8"/>
      <color theme="1"/>
      <name val="Calibri"/>
      <family val="2"/>
      <scheme val="minor"/>
    </font>
    <font>
      <strike/>
      <sz val="8"/>
      <color rgb="FFFF0000"/>
      <name val="Calibri"/>
      <family val="2"/>
      <scheme val="minor"/>
    </font>
    <font>
      <sz val="8"/>
      <color rgb="FFFF0000"/>
      <name val="Calibri"/>
      <family val="2"/>
      <scheme val="minor"/>
    </font>
    <font>
      <sz val="9"/>
      <color rgb="FF000000"/>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38D4D6"/>
        <bgColor indexed="64"/>
      </patternFill>
    </fill>
    <fill>
      <patternFill patternType="solid">
        <fgColor rgb="FFCCF3F4"/>
        <bgColor indexed="64"/>
      </patternFill>
    </fill>
  </fills>
  <borders count="45">
    <border>
      <left/>
      <right/>
      <top/>
      <bottom/>
      <diagonal/>
    </border>
    <border>
      <left style="thin">
        <color indexed="22"/>
      </left>
      <right/>
      <top style="thin">
        <color rgb="FF000000"/>
      </top>
      <bottom style="thin">
        <color rgb="FF000000"/>
      </bottom>
      <diagonal/>
    </border>
    <border>
      <left/>
      <right/>
      <top style="thin">
        <color rgb="FF000000"/>
      </top>
      <bottom style="thin">
        <color rgb="FF000000"/>
      </bottom>
      <diagonal/>
    </border>
    <border>
      <left/>
      <right style="thin">
        <color indexed="22"/>
      </right>
      <top/>
      <bottom/>
      <diagonal/>
    </border>
    <border>
      <left style="thin">
        <color indexed="22"/>
      </left>
      <right style="thin">
        <color indexed="22"/>
      </right>
      <top/>
      <bottom style="hair">
        <color rgb="FFC0C0C0"/>
      </bottom>
      <diagonal/>
    </border>
    <border>
      <left/>
      <right/>
      <top/>
      <bottom style="hair">
        <color rgb="FFC0C0C0"/>
      </bottom>
      <diagonal/>
    </border>
    <border>
      <left/>
      <right style="thin">
        <color indexed="22"/>
      </right>
      <top/>
      <bottom style="hair">
        <color rgb="FFC0C0C0"/>
      </bottom>
      <diagonal/>
    </border>
    <border>
      <left style="thin">
        <color indexed="22"/>
      </left>
      <right style="thin">
        <color indexed="22"/>
      </right>
      <top style="hair">
        <color rgb="FFC0C0C0"/>
      </top>
      <bottom style="thin">
        <color theme="3" tint="0.59999389629810485"/>
      </bottom>
      <diagonal/>
    </border>
    <border>
      <left/>
      <right/>
      <top style="hair">
        <color rgb="FFC0C0C0"/>
      </top>
      <bottom style="thin">
        <color theme="3" tint="0.59999389629810485"/>
      </bottom>
      <diagonal/>
    </border>
    <border>
      <left/>
      <right style="thin">
        <color indexed="22"/>
      </right>
      <top style="hair">
        <color rgb="FFC0C0C0"/>
      </top>
      <bottom style="thin">
        <color theme="3" tint="0.59999389629810485"/>
      </bottom>
      <diagonal/>
    </border>
    <border>
      <left/>
      <right/>
      <top style="thin">
        <color indexed="44"/>
      </top>
      <bottom/>
      <diagonal/>
    </border>
    <border>
      <left/>
      <right/>
      <top/>
      <bottom style="thin">
        <color indexed="44"/>
      </bottom>
      <diagonal/>
    </border>
    <border>
      <left style="thin">
        <color indexed="22"/>
      </left>
      <right/>
      <top/>
      <bottom style="hair">
        <color rgb="FFC0C0C0"/>
      </bottom>
      <diagonal/>
    </border>
    <border>
      <left style="thin">
        <color indexed="22"/>
      </left>
      <right/>
      <top/>
      <bottom/>
      <diagonal/>
    </border>
    <border>
      <left style="thin">
        <color indexed="22"/>
      </left>
      <right/>
      <top style="hair">
        <color rgb="FFC0C0C0"/>
      </top>
      <bottom style="thin">
        <color indexed="64"/>
      </bottom>
      <diagonal/>
    </border>
    <border>
      <left/>
      <right style="thin">
        <color indexed="22"/>
      </right>
      <top style="hair">
        <color rgb="FFC0C0C0"/>
      </top>
      <bottom style="thin">
        <color indexed="64"/>
      </bottom>
      <diagonal/>
    </border>
    <border>
      <left/>
      <right/>
      <top style="hair">
        <color rgb="FFC0C0C0"/>
      </top>
      <bottom style="thin">
        <color indexed="64"/>
      </bottom>
      <diagonal/>
    </border>
    <border>
      <left style="thin">
        <color indexed="9"/>
      </left>
      <right style="thin">
        <color indexed="9"/>
      </right>
      <top style="thin">
        <color indexed="64"/>
      </top>
      <bottom/>
      <diagonal/>
    </border>
    <border>
      <left style="thin">
        <color indexed="9"/>
      </left>
      <right style="thin">
        <color indexed="9"/>
      </right>
      <top/>
      <bottom/>
      <diagonal/>
    </border>
    <border>
      <left/>
      <right/>
      <top style="thin">
        <color rgb="FF000000"/>
      </top>
      <bottom/>
      <diagonal/>
    </border>
    <border>
      <left/>
      <right/>
      <top/>
      <bottom style="thin">
        <color indexed="64"/>
      </bottom>
      <diagonal/>
    </border>
    <border>
      <left/>
      <right/>
      <top/>
      <bottom style="thin">
        <color rgb="FF000000"/>
      </bottom>
      <diagonal/>
    </border>
    <border>
      <left/>
      <right/>
      <top style="hair">
        <color rgb="FFC0C0C0"/>
      </top>
      <bottom style="hair">
        <color rgb="FFC0C0C0"/>
      </bottom>
      <diagonal/>
    </border>
    <border>
      <left style="thin">
        <color indexed="9"/>
      </left>
      <right/>
      <top/>
      <bottom/>
      <diagonal/>
    </border>
    <border>
      <left style="thin">
        <color indexed="22"/>
      </left>
      <right/>
      <top/>
      <bottom style="thin">
        <color indexed="64"/>
      </bottom>
      <diagonal/>
    </border>
    <border>
      <left style="thin">
        <color indexed="22"/>
      </left>
      <right style="thin">
        <color indexed="22"/>
      </right>
      <top style="hair">
        <color rgb="FFC0C0C0"/>
      </top>
      <bottom style="thin">
        <color indexed="64"/>
      </bottom>
      <diagonal/>
    </border>
    <border>
      <left style="thin">
        <color indexed="22"/>
      </left>
      <right/>
      <top style="thin">
        <color indexed="44"/>
      </top>
      <bottom/>
      <diagonal/>
    </border>
    <border>
      <left style="thin">
        <color indexed="22"/>
      </left>
      <right style="thin">
        <color indexed="22"/>
      </right>
      <top style="thin">
        <color indexed="44"/>
      </top>
      <bottom/>
      <diagonal/>
    </border>
    <border>
      <left style="thin">
        <color indexed="22"/>
      </left>
      <right style="thin">
        <color indexed="22"/>
      </right>
      <top/>
      <bottom style="thin">
        <color indexed="44"/>
      </bottom>
      <diagonal/>
    </border>
    <border>
      <left style="thin">
        <color indexed="22"/>
      </left>
      <right/>
      <top style="hair">
        <color rgb="FFC0C0C0"/>
      </top>
      <bottom style="thin">
        <color theme="3" tint="0.59999389629810485"/>
      </bottom>
      <diagonal/>
    </border>
    <border>
      <left style="thin">
        <color indexed="9"/>
      </left>
      <right style="thin">
        <color indexed="9"/>
      </right>
      <top style="thin">
        <color indexed="9"/>
      </top>
      <bottom style="thin">
        <color rgb="FF000000"/>
      </bottom>
      <diagonal/>
    </border>
    <border>
      <left/>
      <right/>
      <top style="thin">
        <color indexed="64"/>
      </top>
      <bottom style="thin">
        <color rgb="FF000000"/>
      </bottom>
      <diagonal/>
    </border>
    <border>
      <left style="thin">
        <color indexed="22"/>
      </left>
      <right style="thin">
        <color indexed="22"/>
      </right>
      <top style="hair">
        <color rgb="FFC0C0C0"/>
      </top>
      <bottom/>
      <diagonal/>
    </border>
    <border>
      <left/>
      <right/>
      <top style="hair">
        <color rgb="FFC0C0C0"/>
      </top>
      <bottom/>
      <diagonal/>
    </border>
    <border>
      <left/>
      <right style="thin">
        <color indexed="22"/>
      </right>
      <top style="hair">
        <color rgb="FFC0C0C0"/>
      </top>
      <bottom/>
      <diagonal/>
    </border>
    <border>
      <left style="thin">
        <color indexed="22"/>
      </left>
      <right style="thin">
        <color indexed="22"/>
      </right>
      <top/>
      <bottom/>
      <diagonal/>
    </border>
    <border>
      <left style="thin">
        <color indexed="22"/>
      </left>
      <right/>
      <top style="thin">
        <color rgb="FF38D4D6"/>
      </top>
      <bottom/>
      <diagonal/>
    </border>
    <border>
      <left style="thin">
        <color indexed="22"/>
      </left>
      <right style="thin">
        <color indexed="22"/>
      </right>
      <top style="thin">
        <color rgb="FF38D4D6"/>
      </top>
      <bottom style="hair">
        <color rgb="FFC0C0C0"/>
      </bottom>
      <diagonal/>
    </border>
    <border>
      <left/>
      <right/>
      <top style="thin">
        <color rgb="FF38D4D6"/>
      </top>
      <bottom style="hair">
        <color rgb="FFC0C0C0"/>
      </bottom>
      <diagonal/>
    </border>
    <border>
      <left/>
      <right style="thin">
        <color indexed="22"/>
      </right>
      <top style="thin">
        <color rgb="FF38D4D6"/>
      </top>
      <bottom style="hair">
        <color rgb="FFC0C0C0"/>
      </bottom>
      <diagonal/>
    </border>
    <border>
      <left/>
      <right/>
      <top style="thin">
        <color rgb="FF38D4D6"/>
      </top>
      <bottom/>
      <diagonal/>
    </border>
    <border>
      <left style="thin">
        <color indexed="22"/>
      </left>
      <right/>
      <top/>
      <bottom style="thin">
        <color rgb="FF38D4D6"/>
      </bottom>
      <diagonal/>
    </border>
    <border>
      <left style="thin">
        <color indexed="22"/>
      </left>
      <right style="thin">
        <color indexed="22"/>
      </right>
      <top style="hair">
        <color rgb="FFC0C0C0"/>
      </top>
      <bottom style="thin">
        <color rgb="FF38D4D6"/>
      </bottom>
      <diagonal/>
    </border>
    <border>
      <left/>
      <right/>
      <top style="hair">
        <color rgb="FFC0C0C0"/>
      </top>
      <bottom style="thin">
        <color rgb="FF38D4D6"/>
      </bottom>
      <diagonal/>
    </border>
    <border>
      <left/>
      <right style="thin">
        <color indexed="22"/>
      </right>
      <top style="hair">
        <color rgb="FFC0C0C0"/>
      </top>
      <bottom style="thin">
        <color rgb="FF38D4D6"/>
      </bottom>
      <diagonal/>
    </border>
  </borders>
  <cellStyleXfs count="3">
    <xf numFmtId="0" fontId="0" fillId="0" borderId="0"/>
    <xf numFmtId="0" fontId="5" fillId="0" borderId="0"/>
    <xf numFmtId="0" fontId="6" fillId="0" borderId="0" applyNumberFormat="0" applyFill="0" applyBorder="0" applyAlignment="0" applyProtection="0"/>
  </cellStyleXfs>
  <cellXfs count="191">
    <xf numFmtId="0" fontId="0" fillId="0" borderId="0" xfId="0"/>
    <xf numFmtId="0" fontId="1" fillId="0" borderId="0" xfId="0" applyFont="1"/>
    <xf numFmtId="0" fontId="2" fillId="0" borderId="0" xfId="0" applyFont="1" applyAlignment="1">
      <alignment horizontal="left"/>
    </xf>
    <xf numFmtId="0" fontId="3" fillId="0" borderId="0" xfId="0" applyFont="1" applyAlignment="1">
      <alignment horizontal="left"/>
    </xf>
    <xf numFmtId="0" fontId="3" fillId="0" borderId="0" xfId="0" applyFont="1"/>
    <xf numFmtId="0" fontId="3" fillId="0" borderId="0" xfId="0" applyFont="1" applyBorder="1" applyAlignment="1">
      <alignment horizontal="center"/>
    </xf>
    <xf numFmtId="0" fontId="3" fillId="0" borderId="0" xfId="0" applyFont="1" applyBorder="1"/>
    <xf numFmtId="0" fontId="4" fillId="2" borderId="0" xfId="0" applyFont="1" applyFill="1"/>
    <xf numFmtId="14" fontId="3" fillId="2" borderId="0" xfId="0" quotePrefix="1" applyNumberFormat="1" applyFont="1" applyFill="1"/>
    <xf numFmtId="0" fontId="3" fillId="0" borderId="3" xfId="0" applyFont="1" applyBorder="1"/>
    <xf numFmtId="2" fontId="1" fillId="0" borderId="0" xfId="0" applyNumberFormat="1" applyFont="1"/>
    <xf numFmtId="0" fontId="1" fillId="0" borderId="0" xfId="0" applyFont="1" applyFill="1"/>
    <xf numFmtId="164" fontId="3" fillId="0" borderId="18" xfId="1" applyNumberFormat="1" applyFont="1" applyFill="1" applyBorder="1" applyAlignment="1">
      <alignment horizontal="left"/>
    </xf>
    <xf numFmtId="0" fontId="3" fillId="0" borderId="0" xfId="0" applyFont="1" applyBorder="1" applyAlignment="1">
      <alignment horizontal="center" vertical="center"/>
    </xf>
    <xf numFmtId="164" fontId="3" fillId="0" borderId="0" xfId="0" applyNumberFormat="1" applyFont="1" applyFill="1" applyBorder="1" applyAlignment="1">
      <alignment horizontal="right" vertical="center"/>
    </xf>
    <xf numFmtId="164" fontId="3" fillId="0" borderId="0" xfId="0" applyNumberFormat="1" applyFont="1"/>
    <xf numFmtId="49" fontId="3" fillId="0" borderId="0" xfId="0" applyNumberFormat="1" applyFont="1" applyFill="1" applyBorder="1" applyAlignment="1">
      <alignment horizontal="right" vertical="center"/>
    </xf>
    <xf numFmtId="0" fontId="3" fillId="0" borderId="0" xfId="0" applyFont="1" applyBorder="1" applyAlignment="1">
      <alignment horizontal="left" vertical="top"/>
    </xf>
    <xf numFmtId="0" fontId="6" fillId="0" borderId="0" xfId="2"/>
    <xf numFmtId="0" fontId="3" fillId="0" borderId="0" xfId="0" applyFont="1" applyAlignment="1">
      <alignment horizontal="center"/>
    </xf>
    <xf numFmtId="0" fontId="3" fillId="2" borderId="0" xfId="0" applyFont="1" applyFill="1" applyAlignment="1">
      <alignment horizontal="left"/>
    </xf>
    <xf numFmtId="0" fontId="3" fillId="0" borderId="0" xfId="0" applyFont="1" applyAlignment="1">
      <alignment horizontal="left" indent="1"/>
    </xf>
    <xf numFmtId="0" fontId="7" fillId="0" borderId="0" xfId="0" applyFont="1" applyBorder="1" applyAlignment="1">
      <alignment horizontal="left"/>
    </xf>
    <xf numFmtId="165" fontId="1" fillId="0" borderId="0" xfId="0" applyNumberFormat="1" applyFont="1"/>
    <xf numFmtId="164" fontId="0" fillId="0" borderId="0" xfId="0" applyNumberFormat="1" applyFill="1"/>
    <xf numFmtId="164" fontId="1" fillId="0" borderId="0" xfId="0" applyNumberFormat="1" applyFont="1"/>
    <xf numFmtId="0" fontId="1" fillId="0" borderId="0" xfId="0" applyFont="1" applyAlignment="1">
      <alignment horizontal="left"/>
    </xf>
    <xf numFmtId="164" fontId="3" fillId="2" borderId="0" xfId="0" applyNumberFormat="1" applyFont="1" applyFill="1" applyAlignment="1">
      <alignment horizontal="left"/>
    </xf>
    <xf numFmtId="164" fontId="3" fillId="2" borderId="0" xfId="1" applyNumberFormat="1" applyFont="1" applyFill="1" applyBorder="1"/>
    <xf numFmtId="164" fontId="3" fillId="2" borderId="0" xfId="0" applyNumberFormat="1" applyFont="1" applyFill="1" applyBorder="1" applyAlignment="1">
      <alignment horizontal="left"/>
    </xf>
    <xf numFmtId="164" fontId="8" fillId="2" borderId="0" xfId="1" applyNumberFormat="1" applyFont="1" applyFill="1" applyBorder="1"/>
    <xf numFmtId="164" fontId="3" fillId="2" borderId="0" xfId="1" applyNumberFormat="1" applyFont="1" applyFill="1" applyBorder="1" applyAlignment="1">
      <alignment horizontal="right"/>
    </xf>
    <xf numFmtId="164" fontId="8" fillId="2" borderId="0" xfId="1" applyNumberFormat="1" applyFont="1" applyFill="1" applyBorder="1" applyAlignment="1">
      <alignment horizontal="right"/>
    </xf>
    <xf numFmtId="164" fontId="4" fillId="0" borderId="18" xfId="1" applyNumberFormat="1" applyFont="1" applyFill="1" applyBorder="1" applyAlignment="1">
      <alignment horizontal="left"/>
    </xf>
    <xf numFmtId="0" fontId="8" fillId="0" borderId="0" xfId="0" applyFont="1" applyBorder="1" applyAlignment="1">
      <alignment horizontal="left" vertical="top"/>
    </xf>
    <xf numFmtId="0" fontId="3" fillId="0" borderId="0" xfId="0" applyFont="1" applyAlignment="1">
      <alignment horizontal="right"/>
    </xf>
    <xf numFmtId="0" fontId="3" fillId="0" borderId="0" xfId="0" applyFont="1" applyFill="1" applyAlignment="1">
      <alignment horizontal="left"/>
    </xf>
    <xf numFmtId="0" fontId="3" fillId="0" borderId="0" xfId="0" applyFont="1" applyFill="1" applyAlignment="1">
      <alignment horizontal="right"/>
    </xf>
    <xf numFmtId="0" fontId="3" fillId="2" borderId="0" xfId="0" applyFont="1" applyFill="1" applyAlignment="1"/>
    <xf numFmtId="0" fontId="3" fillId="0" borderId="0" xfId="0" applyFont="1" applyFill="1"/>
    <xf numFmtId="0" fontId="3" fillId="2" borderId="0" xfId="0" applyFont="1" applyFill="1"/>
    <xf numFmtId="0" fontId="1" fillId="2" borderId="0" xfId="0" applyFont="1" applyFill="1"/>
    <xf numFmtId="164" fontId="3" fillId="2" borderId="5" xfId="0" applyNumberFormat="1" applyFont="1" applyFill="1" applyBorder="1" applyAlignment="1">
      <alignment horizontal="left"/>
    </xf>
    <xf numFmtId="164" fontId="3" fillId="0" borderId="5" xfId="1" applyNumberFormat="1" applyFont="1" applyFill="1" applyBorder="1"/>
    <xf numFmtId="164" fontId="3" fillId="2" borderId="22" xfId="0" applyNumberFormat="1" applyFont="1" applyFill="1" applyBorder="1" applyAlignment="1">
      <alignment horizontal="left"/>
    </xf>
    <xf numFmtId="164" fontId="3" fillId="0" borderId="22" xfId="1" applyNumberFormat="1" applyFont="1" applyFill="1" applyBorder="1"/>
    <xf numFmtId="164" fontId="3" fillId="0" borderId="21" xfId="1" applyNumberFormat="1" applyFont="1" applyFill="1" applyBorder="1"/>
    <xf numFmtId="164" fontId="3" fillId="0" borderId="21" xfId="1" applyNumberFormat="1" applyFont="1" applyFill="1" applyBorder="1" applyAlignment="1">
      <alignment horizontal="right"/>
    </xf>
    <xf numFmtId="164" fontId="3" fillId="0" borderId="0" xfId="1" applyNumberFormat="1" applyFont="1" applyFill="1" applyBorder="1" applyAlignment="1">
      <alignment horizontal="right"/>
    </xf>
    <xf numFmtId="164" fontId="3" fillId="0" borderId="18" xfId="1" applyNumberFormat="1" applyFont="1" applyFill="1" applyBorder="1"/>
    <xf numFmtId="164" fontId="3" fillId="0" borderId="18" xfId="1" applyNumberFormat="1" applyFont="1" applyFill="1" applyBorder="1" applyAlignment="1">
      <alignment horizontal="right"/>
    </xf>
    <xf numFmtId="164" fontId="3" fillId="0" borderId="23" xfId="1" applyNumberFormat="1" applyFont="1" applyFill="1" applyBorder="1" applyAlignment="1">
      <alignment horizontal="right"/>
    </xf>
    <xf numFmtId="164" fontId="4" fillId="4" borderId="0" xfId="1" applyNumberFormat="1" applyFont="1" applyFill="1" applyBorder="1" applyAlignment="1">
      <alignment horizontal="left"/>
    </xf>
    <xf numFmtId="164" fontId="3" fillId="4" borderId="0" xfId="1" applyNumberFormat="1" applyFont="1" applyFill="1" applyBorder="1"/>
    <xf numFmtId="0" fontId="11" fillId="0" borderId="0" xfId="0" applyFont="1" applyAlignment="1">
      <alignment vertical="center"/>
    </xf>
    <xf numFmtId="0" fontId="12" fillId="0" borderId="0" xfId="0" applyFont="1"/>
    <xf numFmtId="0" fontId="11" fillId="0" borderId="0" xfId="0" applyFont="1"/>
    <xf numFmtId="0" fontId="14" fillId="0" borderId="0" xfId="0" applyFont="1" applyAlignment="1">
      <alignment vertical="center"/>
    </xf>
    <xf numFmtId="164" fontId="3" fillId="2" borderId="16" xfId="0" applyNumberFormat="1" applyFont="1" applyFill="1" applyBorder="1" applyAlignment="1">
      <alignment horizontal="left"/>
    </xf>
    <xf numFmtId="164" fontId="3" fillId="2" borderId="20" xfId="0" applyNumberFormat="1" applyFont="1" applyFill="1" applyBorder="1" applyAlignment="1">
      <alignment horizontal="left"/>
    </xf>
    <xf numFmtId="164" fontId="3" fillId="0" borderId="16" xfId="1" applyNumberFormat="1" applyFont="1" applyFill="1" applyBorder="1"/>
    <xf numFmtId="164" fontId="3" fillId="2" borderId="20" xfId="1" applyNumberFormat="1" applyFont="1" applyFill="1" applyBorder="1"/>
    <xf numFmtId="0" fontId="14" fillId="0" borderId="0" xfId="0" applyFont="1"/>
    <xf numFmtId="0" fontId="11" fillId="0" borderId="0" xfId="0" applyFont="1" applyAlignment="1">
      <alignment horizontal="left" vertical="center"/>
    </xf>
    <xf numFmtId="0" fontId="10" fillId="0" borderId="4" xfId="0" applyFont="1" applyFill="1" applyBorder="1" applyAlignment="1">
      <alignment horizontal="left" vertical="center"/>
    </xf>
    <xf numFmtId="1" fontId="10" fillId="0" borderId="5" xfId="0" applyNumberFormat="1" applyFont="1" applyFill="1" applyBorder="1" applyAlignment="1">
      <alignment horizontal="right" vertical="center"/>
    </xf>
    <xf numFmtId="1" fontId="10" fillId="0" borderId="6" xfId="0" applyNumberFormat="1" applyFont="1" applyFill="1" applyBorder="1" applyAlignment="1">
      <alignment horizontal="right" vertical="center"/>
    </xf>
    <xf numFmtId="49" fontId="10" fillId="0" borderId="6" xfId="0" applyNumberFormat="1" applyFont="1" applyFill="1" applyBorder="1" applyAlignment="1">
      <alignment horizontal="right" vertical="center"/>
    </xf>
    <xf numFmtId="49" fontId="10" fillId="0" borderId="6" xfId="0" applyNumberFormat="1" applyFont="1" applyFill="1" applyBorder="1" applyAlignment="1">
      <alignment horizontal="center" vertical="center"/>
    </xf>
    <xf numFmtId="0" fontId="10" fillId="0" borderId="7" xfId="0" applyFont="1" applyFill="1" applyBorder="1" applyAlignment="1">
      <alignment horizontal="left"/>
    </xf>
    <xf numFmtId="49" fontId="10" fillId="0" borderId="8" xfId="0" applyNumberFormat="1" applyFont="1" applyFill="1" applyBorder="1" applyAlignment="1">
      <alignment horizontal="right" vertical="center"/>
    </xf>
    <xf numFmtId="49" fontId="10" fillId="0" borderId="9" xfId="0" applyNumberFormat="1" applyFont="1" applyFill="1" applyBorder="1" applyAlignment="1">
      <alignment horizontal="right" vertical="center"/>
    </xf>
    <xf numFmtId="49" fontId="10" fillId="0" borderId="9" xfId="0" applyNumberFormat="1" applyFont="1" applyFill="1" applyBorder="1" applyAlignment="1">
      <alignment horizontal="center" vertical="center"/>
    </xf>
    <xf numFmtId="0" fontId="10" fillId="3" borderId="4" xfId="0" applyFont="1" applyFill="1" applyBorder="1" applyAlignment="1">
      <alignment horizontal="left" vertical="center"/>
    </xf>
    <xf numFmtId="1" fontId="10" fillId="3" borderId="5" xfId="0" applyNumberFormat="1" applyFont="1" applyFill="1" applyBorder="1" applyAlignment="1">
      <alignment horizontal="right" vertical="center"/>
    </xf>
    <xf numFmtId="1" fontId="10" fillId="3" borderId="6" xfId="0" applyNumberFormat="1" applyFont="1" applyFill="1" applyBorder="1" applyAlignment="1">
      <alignment horizontal="right" vertical="center"/>
    </xf>
    <xf numFmtId="1" fontId="10" fillId="0" borderId="12" xfId="0" applyNumberFormat="1" applyFont="1" applyFill="1" applyBorder="1" applyAlignment="1">
      <alignment vertical="center"/>
    </xf>
    <xf numFmtId="1" fontId="10" fillId="0" borderId="6" xfId="0" applyNumberFormat="1" applyFont="1" applyFill="1" applyBorder="1" applyAlignment="1">
      <alignment vertical="center"/>
    </xf>
    <xf numFmtId="1" fontId="10" fillId="0" borderId="0" xfId="0" applyNumberFormat="1" applyFont="1" applyFill="1" applyBorder="1" applyAlignment="1">
      <alignment vertical="center"/>
    </xf>
    <xf numFmtId="1" fontId="10" fillId="0" borderId="8" xfId="0" applyNumberFormat="1" applyFont="1" applyFill="1" applyBorder="1" applyAlignment="1">
      <alignment horizontal="right" vertical="center"/>
    </xf>
    <xf numFmtId="1" fontId="10" fillId="0" borderId="9" xfId="0" applyNumberFormat="1" applyFont="1" applyFill="1" applyBorder="1" applyAlignment="1">
      <alignment horizontal="right" vertical="center"/>
    </xf>
    <xf numFmtId="1" fontId="10" fillId="0" borderId="9" xfId="0" applyNumberFormat="1" applyFont="1" applyFill="1" applyBorder="1" applyAlignment="1">
      <alignment vertical="center"/>
    </xf>
    <xf numFmtId="0" fontId="10" fillId="2" borderId="4" xfId="0" applyFont="1" applyFill="1" applyBorder="1" applyAlignment="1">
      <alignment horizontal="left" vertical="center"/>
    </xf>
    <xf numFmtId="1" fontId="10" fillId="2" borderId="5" xfId="0" applyNumberFormat="1" applyFont="1" applyFill="1" applyBorder="1" applyAlignment="1">
      <alignment horizontal="right" vertical="center"/>
    </xf>
    <xf numFmtId="1" fontId="10" fillId="2" borderId="6" xfId="0" applyNumberFormat="1" applyFont="1" applyFill="1" applyBorder="1" applyAlignment="1">
      <alignment horizontal="right" vertical="center"/>
    </xf>
    <xf numFmtId="49" fontId="10" fillId="2" borderId="6" xfId="0" applyNumberFormat="1" applyFont="1" applyFill="1" applyBorder="1" applyAlignment="1">
      <alignment horizontal="right" vertical="center"/>
    </xf>
    <xf numFmtId="0" fontId="10" fillId="2" borderId="0" xfId="0" applyNumberFormat="1" applyFont="1" applyFill="1" applyBorder="1" applyAlignment="1">
      <alignment horizontal="right" vertical="center"/>
    </xf>
    <xf numFmtId="0" fontId="10" fillId="2" borderId="7" xfId="0" applyFont="1" applyFill="1" applyBorder="1" applyAlignment="1">
      <alignment horizontal="left"/>
    </xf>
    <xf numFmtId="49" fontId="10" fillId="2" borderId="8" xfId="0" applyNumberFormat="1" applyFont="1" applyFill="1" applyBorder="1" applyAlignment="1">
      <alignment horizontal="right" vertical="center"/>
    </xf>
    <xf numFmtId="49" fontId="10" fillId="2" borderId="9" xfId="0" applyNumberFormat="1" applyFont="1" applyFill="1" applyBorder="1" applyAlignment="1">
      <alignment horizontal="right" vertical="center"/>
    </xf>
    <xf numFmtId="0" fontId="10" fillId="2" borderId="8" xfId="0" applyNumberFormat="1" applyFont="1" applyFill="1" applyBorder="1" applyAlignment="1">
      <alignment horizontal="right" vertical="center"/>
    </xf>
    <xf numFmtId="0" fontId="10" fillId="0" borderId="25" xfId="0" applyFont="1" applyFill="1" applyBorder="1" applyAlignment="1">
      <alignment horizontal="left"/>
    </xf>
    <xf numFmtId="49" fontId="10" fillId="0" borderId="16" xfId="0" applyNumberFormat="1" applyFont="1" applyFill="1" applyBorder="1" applyAlignment="1">
      <alignment horizontal="right" vertical="center"/>
    </xf>
    <xf numFmtId="49" fontId="10" fillId="0" borderId="15" xfId="0" applyNumberFormat="1" applyFont="1" applyFill="1" applyBorder="1" applyAlignment="1">
      <alignment horizontal="right" vertical="center"/>
    </xf>
    <xf numFmtId="164" fontId="10" fillId="3" borderId="12" xfId="0" applyNumberFormat="1" applyFont="1" applyFill="1" applyBorder="1" applyAlignment="1">
      <alignment horizontal="right" vertical="center"/>
    </xf>
    <xf numFmtId="164" fontId="10" fillId="3" borderId="6" xfId="0" applyNumberFormat="1" applyFont="1" applyFill="1" applyBorder="1" applyAlignment="1">
      <alignment horizontal="right" vertical="center"/>
    </xf>
    <xf numFmtId="164" fontId="10" fillId="3" borderId="5" xfId="0" applyNumberFormat="1" applyFont="1" applyFill="1" applyBorder="1" applyAlignment="1">
      <alignment horizontal="right" vertical="center"/>
    </xf>
    <xf numFmtId="164" fontId="20" fillId="3" borderId="6" xfId="0" applyNumberFormat="1" applyFont="1" applyFill="1" applyBorder="1" applyAlignment="1">
      <alignment horizontal="right" vertical="center"/>
    </xf>
    <xf numFmtId="0" fontId="10" fillId="3" borderId="25" xfId="0" applyFont="1" applyFill="1" applyBorder="1" applyAlignment="1">
      <alignment horizontal="left"/>
    </xf>
    <xf numFmtId="1" fontId="10" fillId="3" borderId="14" xfId="0" applyNumberFormat="1" applyFont="1" applyFill="1" applyBorder="1" applyAlignment="1">
      <alignment horizontal="right" vertical="center"/>
    </xf>
    <xf numFmtId="49" fontId="10" fillId="3" borderId="15" xfId="0" applyNumberFormat="1" applyFont="1" applyFill="1" applyBorder="1" applyAlignment="1">
      <alignment horizontal="right" vertical="center"/>
    </xf>
    <xf numFmtId="1" fontId="10" fillId="3" borderId="16" xfId="0" applyNumberFormat="1" applyFont="1" applyFill="1" applyBorder="1" applyAlignment="1">
      <alignment horizontal="right" vertical="center"/>
    </xf>
    <xf numFmtId="49" fontId="21" fillId="3" borderId="15" xfId="0" applyNumberFormat="1" applyFont="1" applyFill="1" applyBorder="1" applyAlignment="1">
      <alignment horizontal="right" vertical="center"/>
    </xf>
    <xf numFmtId="49" fontId="22" fillId="3" borderId="15" xfId="0" applyNumberFormat="1" applyFont="1" applyFill="1" applyBorder="1" applyAlignment="1">
      <alignment horizontal="right" vertical="center"/>
    </xf>
    <xf numFmtId="1" fontId="10" fillId="0" borderId="29" xfId="0" applyNumberFormat="1" applyFont="1" applyFill="1" applyBorder="1" applyAlignment="1">
      <alignment vertical="center"/>
    </xf>
    <xf numFmtId="1" fontId="10" fillId="0" borderId="29" xfId="0" applyNumberFormat="1" applyFont="1" applyFill="1" applyBorder="1" applyAlignment="1">
      <alignment horizontal="right" vertical="center"/>
    </xf>
    <xf numFmtId="0" fontId="24" fillId="0" borderId="0" xfId="2" applyFont="1"/>
    <xf numFmtId="164" fontId="10" fillId="2" borderId="17" xfId="1" applyNumberFormat="1" applyFont="1" applyFill="1" applyBorder="1" applyAlignment="1">
      <alignment horizontal="left"/>
    </xf>
    <xf numFmtId="164" fontId="10" fillId="2" borderId="18" xfId="1" applyNumberFormat="1" applyFont="1" applyFill="1" applyBorder="1" applyAlignment="1">
      <alignment horizontal="left"/>
    </xf>
    <xf numFmtId="0" fontId="23" fillId="2" borderId="0" xfId="0" applyFont="1" applyFill="1"/>
    <xf numFmtId="0" fontId="20" fillId="2" borderId="0" xfId="0" applyFont="1" applyFill="1"/>
    <xf numFmtId="164" fontId="10" fillId="2" borderId="0" xfId="1" applyNumberFormat="1" applyFont="1" applyFill="1" applyBorder="1" applyAlignment="1">
      <alignment horizontal="left"/>
    </xf>
    <xf numFmtId="164" fontId="19" fillId="2" borderId="30" xfId="1" applyNumberFormat="1" applyFont="1" applyFill="1" applyBorder="1" applyAlignment="1">
      <alignment horizontal="left"/>
    </xf>
    <xf numFmtId="0" fontId="4" fillId="5" borderId="21" xfId="1" applyFont="1" applyFill="1" applyBorder="1" applyAlignment="1">
      <alignment horizontal="center"/>
    </xf>
    <xf numFmtId="0" fontId="4" fillId="5" borderId="31" xfId="1" applyFont="1" applyFill="1" applyBorder="1" applyAlignment="1">
      <alignment horizontal="center"/>
    </xf>
    <xf numFmtId="0" fontId="4" fillId="5" borderId="31" xfId="1" applyFont="1" applyFill="1" applyBorder="1" applyAlignment="1">
      <alignment horizontal="right"/>
    </xf>
    <xf numFmtId="164" fontId="3" fillId="6" borderId="22" xfId="0" applyNumberFormat="1" applyFont="1" applyFill="1" applyBorder="1" applyAlignment="1">
      <alignment horizontal="left"/>
    </xf>
    <xf numFmtId="164" fontId="3" fillId="6" borderId="22" xfId="1" applyNumberFormat="1" applyFont="1" applyFill="1" applyBorder="1"/>
    <xf numFmtId="164" fontId="3" fillId="6" borderId="5" xfId="0" applyNumberFormat="1" applyFont="1" applyFill="1" applyBorder="1" applyAlignment="1">
      <alignment horizontal="left"/>
    </xf>
    <xf numFmtId="164" fontId="3" fillId="6" borderId="5" xfId="1" applyNumberFormat="1" applyFont="1" applyFill="1" applyBorder="1"/>
    <xf numFmtId="164" fontId="3" fillId="2" borderId="16" xfId="1" applyNumberFormat="1" applyFont="1" applyFill="1" applyBorder="1"/>
    <xf numFmtId="164" fontId="4" fillId="5" borderId="19" xfId="1" applyNumberFormat="1" applyFont="1" applyFill="1" applyBorder="1" applyAlignment="1">
      <alignment horizontal="left"/>
    </xf>
    <xf numFmtId="164" fontId="3" fillId="5" borderId="19" xfId="1" applyNumberFormat="1" applyFont="1" applyFill="1" applyBorder="1" applyAlignment="1"/>
    <xf numFmtId="164" fontId="4" fillId="5" borderId="0" xfId="1" applyNumberFormat="1" applyFont="1" applyFill="1" applyBorder="1" applyAlignment="1">
      <alignment horizontal="left"/>
    </xf>
    <xf numFmtId="164" fontId="3" fillId="5" borderId="0" xfId="1" applyNumberFormat="1" applyFont="1" applyFill="1" applyBorder="1" applyAlignment="1"/>
    <xf numFmtId="0" fontId="4" fillId="5" borderId="20" xfId="0" applyFont="1" applyFill="1" applyBorder="1" applyAlignment="1">
      <alignment horizontal="left"/>
    </xf>
    <xf numFmtId="164" fontId="3" fillId="5" borderId="20" xfId="1" applyNumberFormat="1" applyFont="1" applyFill="1" applyBorder="1"/>
    <xf numFmtId="1" fontId="10" fillId="0" borderId="6" xfId="0" applyNumberFormat="1" applyFont="1" applyFill="1" applyBorder="1" applyAlignment="1">
      <alignment horizontal="center" vertical="center"/>
    </xf>
    <xf numFmtId="1" fontId="10" fillId="0" borderId="9" xfId="0" applyNumberFormat="1" applyFont="1" applyFill="1" applyBorder="1" applyAlignment="1">
      <alignment horizontal="center" vertical="center"/>
    </xf>
    <xf numFmtId="1" fontId="10" fillId="2" borderId="6" xfId="0" applyNumberFormat="1" applyFont="1" applyFill="1" applyBorder="1" applyAlignment="1">
      <alignment horizontal="center" vertical="center"/>
    </xf>
    <xf numFmtId="49" fontId="10" fillId="2" borderId="9"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0" fontId="18" fillId="5" borderId="1" xfId="0" applyFont="1" applyFill="1" applyBorder="1" applyAlignment="1">
      <alignment horizontal="center" vertical="center" wrapText="1"/>
    </xf>
    <xf numFmtId="0" fontId="19" fillId="5" borderId="2" xfId="0" applyFont="1" applyFill="1" applyBorder="1" applyAlignment="1">
      <alignment horizontal="center"/>
    </xf>
    <xf numFmtId="164" fontId="19" fillId="5" borderId="19" xfId="1" applyNumberFormat="1" applyFont="1" applyFill="1" applyBorder="1" applyAlignment="1">
      <alignment horizontal="left"/>
    </xf>
    <xf numFmtId="0" fontId="10" fillId="5" borderId="19" xfId="0" applyFont="1" applyFill="1" applyBorder="1" applyAlignment="1">
      <alignment horizontal="center" vertical="center"/>
    </xf>
    <xf numFmtId="164" fontId="10" fillId="5" borderId="19" xfId="0" applyNumberFormat="1" applyFont="1" applyFill="1" applyBorder="1" applyAlignment="1">
      <alignment horizontal="right" vertical="center"/>
    </xf>
    <xf numFmtId="49" fontId="10" fillId="5" borderId="19" xfId="0" applyNumberFormat="1" applyFont="1" applyFill="1" applyBorder="1" applyAlignment="1">
      <alignment horizontal="right" vertical="center"/>
    </xf>
    <xf numFmtId="164" fontId="19" fillId="5" borderId="0" xfId="1" applyNumberFormat="1" applyFont="1" applyFill="1" applyBorder="1" applyAlignment="1">
      <alignment horizontal="left"/>
    </xf>
    <xf numFmtId="0" fontId="10" fillId="5" borderId="0" xfId="0" applyFont="1" applyFill="1" applyBorder="1" applyAlignment="1">
      <alignment horizontal="center" vertical="center"/>
    </xf>
    <xf numFmtId="164" fontId="10" fillId="5" borderId="0" xfId="0" applyNumberFormat="1" applyFont="1" applyFill="1" applyBorder="1" applyAlignment="1">
      <alignment horizontal="right" vertical="center"/>
    </xf>
    <xf numFmtId="49" fontId="10" fillId="5" borderId="0" xfId="0" applyNumberFormat="1" applyFont="1" applyFill="1" applyBorder="1" applyAlignment="1">
      <alignment horizontal="right" vertical="center"/>
    </xf>
    <xf numFmtId="164" fontId="19" fillId="5" borderId="20" xfId="1" applyNumberFormat="1" applyFont="1" applyFill="1" applyBorder="1" applyAlignment="1">
      <alignment horizontal="left"/>
    </xf>
    <xf numFmtId="0" fontId="10" fillId="5" borderId="20" xfId="0" applyFont="1" applyFill="1" applyBorder="1" applyAlignment="1">
      <alignment horizontal="center" vertical="center"/>
    </xf>
    <xf numFmtId="164" fontId="10" fillId="5" borderId="20" xfId="0" applyNumberFormat="1" applyFont="1" applyFill="1" applyBorder="1" applyAlignment="1">
      <alignment horizontal="right" vertical="center"/>
    </xf>
    <xf numFmtId="49" fontId="10" fillId="5" borderId="20" xfId="0" applyNumberFormat="1" applyFont="1" applyFill="1" applyBorder="1" applyAlignment="1">
      <alignment horizontal="right" vertical="center"/>
    </xf>
    <xf numFmtId="0" fontId="10" fillId="0" borderId="32" xfId="0" applyFont="1" applyFill="1" applyBorder="1" applyAlignment="1">
      <alignment horizontal="left"/>
    </xf>
    <xf numFmtId="49" fontId="10" fillId="0" borderId="33" xfId="0" applyNumberFormat="1" applyFont="1" applyFill="1" applyBorder="1" applyAlignment="1">
      <alignment horizontal="right" vertical="center"/>
    </xf>
    <xf numFmtId="49" fontId="10" fillId="0" borderId="34" xfId="0" applyNumberFormat="1" applyFont="1" applyFill="1" applyBorder="1" applyAlignment="1">
      <alignment horizontal="right" vertical="center"/>
    </xf>
    <xf numFmtId="49" fontId="10" fillId="0" borderId="34" xfId="0" applyNumberFormat="1" applyFont="1" applyFill="1" applyBorder="1" applyAlignment="1">
      <alignment horizontal="center" vertical="center"/>
    </xf>
    <xf numFmtId="0" fontId="10" fillId="6" borderId="37" xfId="0" applyFont="1" applyFill="1" applyBorder="1" applyAlignment="1">
      <alignment horizontal="left" vertical="center"/>
    </xf>
    <xf numFmtId="1" fontId="10" fillId="6" borderId="38" xfId="0" applyNumberFormat="1" applyFont="1" applyFill="1" applyBorder="1" applyAlignment="1">
      <alignment horizontal="right" vertical="center"/>
    </xf>
    <xf numFmtId="1" fontId="10" fillId="6" borderId="39" xfId="0" applyNumberFormat="1" applyFont="1" applyFill="1" applyBorder="1" applyAlignment="1">
      <alignment horizontal="right" vertical="center"/>
    </xf>
    <xf numFmtId="49" fontId="10" fillId="6" borderId="39" xfId="0" applyNumberFormat="1" applyFont="1" applyFill="1" applyBorder="1" applyAlignment="1">
      <alignment horizontal="right" vertical="center"/>
    </xf>
    <xf numFmtId="0" fontId="10" fillId="6" borderId="40" xfId="0" applyNumberFormat="1" applyFont="1" applyFill="1" applyBorder="1" applyAlignment="1">
      <alignment horizontal="right" vertical="center"/>
    </xf>
    <xf numFmtId="0" fontId="10" fillId="6" borderId="42" xfId="0" applyFont="1" applyFill="1" applyBorder="1" applyAlignment="1">
      <alignment horizontal="left"/>
    </xf>
    <xf numFmtId="49" fontId="10" fillId="6" borderId="43" xfId="0" applyNumberFormat="1" applyFont="1" applyFill="1" applyBorder="1" applyAlignment="1">
      <alignment horizontal="right" vertical="center"/>
    </xf>
    <xf numFmtId="49" fontId="10" fillId="6" borderId="44" xfId="0" applyNumberFormat="1" applyFont="1" applyFill="1" applyBorder="1" applyAlignment="1">
      <alignment horizontal="right" vertical="center"/>
    </xf>
    <xf numFmtId="0" fontId="10" fillId="6" borderId="43" xfId="0" applyNumberFormat="1" applyFont="1" applyFill="1" applyBorder="1" applyAlignment="1">
      <alignment horizontal="right" vertical="center"/>
    </xf>
    <xf numFmtId="0" fontId="4" fillId="5" borderId="21" xfId="1" applyFont="1" applyFill="1" applyBorder="1" applyAlignment="1">
      <alignment horizontal="right"/>
    </xf>
    <xf numFmtId="164" fontId="4" fillId="5" borderId="20" xfId="1" applyNumberFormat="1" applyFont="1" applyFill="1" applyBorder="1" applyAlignment="1">
      <alignment horizontal="left"/>
    </xf>
    <xf numFmtId="164" fontId="3" fillId="6" borderId="0" xfId="0" applyNumberFormat="1" applyFont="1" applyFill="1" applyBorder="1" applyAlignment="1">
      <alignment horizontal="left"/>
    </xf>
    <xf numFmtId="164" fontId="3" fillId="6" borderId="0" xfId="1" applyNumberFormat="1" applyFont="1" applyFill="1" applyBorder="1"/>
    <xf numFmtId="164" fontId="8" fillId="6" borderId="0" xfId="1" applyNumberFormat="1" applyFont="1" applyFill="1" applyBorder="1"/>
    <xf numFmtId="164" fontId="3" fillId="6" borderId="0" xfId="1" applyNumberFormat="1" applyFont="1" applyFill="1" applyBorder="1" applyAlignment="1">
      <alignment horizontal="right"/>
    </xf>
    <xf numFmtId="164" fontId="8" fillId="6" borderId="0" xfId="1" applyNumberFormat="1" applyFont="1" applyFill="1" applyBorder="1" applyAlignment="1">
      <alignment horizontal="right"/>
    </xf>
    <xf numFmtId="164" fontId="3" fillId="6" borderId="0" xfId="1" applyNumberFormat="1" applyFont="1" applyFill="1" applyBorder="1" applyAlignment="1">
      <alignment horizontal="left"/>
    </xf>
    <xf numFmtId="164" fontId="3" fillId="2" borderId="21" xfId="1" applyNumberFormat="1" applyFont="1" applyFill="1" applyBorder="1" applyAlignment="1">
      <alignment horizontal="left"/>
    </xf>
    <xf numFmtId="164" fontId="3" fillId="2" borderId="21" xfId="1" applyNumberFormat="1" applyFont="1" applyFill="1" applyBorder="1"/>
    <xf numFmtId="164" fontId="3" fillId="2" borderId="21" xfId="1" applyNumberFormat="1" applyFont="1" applyFill="1" applyBorder="1" applyAlignment="1">
      <alignment horizontal="right"/>
    </xf>
    <xf numFmtId="164" fontId="3" fillId="0" borderId="20" xfId="1" applyNumberFormat="1" applyFont="1" applyFill="1" applyBorder="1"/>
    <xf numFmtId="164" fontId="3" fillId="0" borderId="20" xfId="1" applyNumberFormat="1" applyFont="1" applyFill="1" applyBorder="1" applyAlignment="1">
      <alignment horizontal="right"/>
    </xf>
    <xf numFmtId="164" fontId="8" fillId="0" borderId="20" xfId="1" applyNumberFormat="1" applyFont="1" applyFill="1" applyBorder="1" applyAlignment="1">
      <alignment horizontal="right"/>
    </xf>
    <xf numFmtId="0" fontId="0" fillId="0" borderId="0" xfId="0" applyFill="1"/>
    <xf numFmtId="164" fontId="1" fillId="0" borderId="0" xfId="0" applyNumberFormat="1" applyFont="1" applyFill="1"/>
    <xf numFmtId="0" fontId="28" fillId="0" borderId="0" xfId="0" applyFont="1"/>
    <xf numFmtId="164" fontId="3" fillId="0" borderId="0" xfId="1" applyNumberFormat="1" applyFont="1" applyFill="1" applyBorder="1"/>
    <xf numFmtId="0" fontId="9" fillId="0" borderId="0" xfId="0" applyFont="1" applyAlignment="1">
      <alignment horizontal="left"/>
    </xf>
    <xf numFmtId="0" fontId="19" fillId="5" borderId="2" xfId="0" applyFont="1" applyFill="1" applyBorder="1" applyAlignment="1">
      <alignment horizontal="center"/>
    </xf>
    <xf numFmtId="0" fontId="10" fillId="0" borderId="0" xfId="0" applyFont="1" applyBorder="1" applyAlignment="1">
      <alignment horizontal="left" vertical="center"/>
    </xf>
    <xf numFmtId="0" fontId="10" fillId="6" borderId="36" xfId="0" applyFont="1" applyFill="1" applyBorder="1" applyAlignment="1">
      <alignment horizontal="left" vertical="center"/>
    </xf>
    <xf numFmtId="0" fontId="10" fillId="6" borderId="41" xfId="0" applyFont="1" applyFill="1" applyBorder="1" applyAlignment="1">
      <alignment horizontal="left" vertical="center"/>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10" fillId="0" borderId="35" xfId="0" applyFont="1" applyBorder="1" applyAlignment="1">
      <alignment horizontal="left" vertical="center"/>
    </xf>
    <xf numFmtId="0" fontId="10" fillId="0" borderId="26" xfId="0" applyFont="1" applyBorder="1" applyAlignment="1">
      <alignment horizontal="left" vertical="center"/>
    </xf>
    <xf numFmtId="0" fontId="10" fillId="0" borderId="24" xfId="0" applyFont="1" applyBorder="1" applyAlignment="1">
      <alignment horizontal="left" vertical="center"/>
    </xf>
    <xf numFmtId="0" fontId="10" fillId="3" borderId="13" xfId="0" applyFont="1" applyFill="1" applyBorder="1" applyAlignment="1">
      <alignment horizontal="left" vertical="center"/>
    </xf>
    <xf numFmtId="0" fontId="10" fillId="3" borderId="24"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11" xfId="0" applyFont="1" applyFill="1" applyBorder="1" applyAlignment="1">
      <alignment horizontal="left" vertical="center"/>
    </xf>
  </cellXfs>
  <cellStyles count="3">
    <cellStyle name="Hyperlink" xfId="2" builtinId="8"/>
    <cellStyle name="Normal" xfId="0" builtinId="0"/>
    <cellStyle name="Normal_Sheet1" xfId="1"/>
  </cellStyles>
  <dxfs count="0"/>
  <tableStyles count="0" defaultTableStyle="TableStyleMedium2" defaultPivotStyle="PivotStyleLight16"/>
  <colors>
    <mruColors>
      <color rgb="FFCCF3F4"/>
      <color rgb="FF38D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c.europa.eu/taxation_customs/business/vat_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Y97"/>
  <sheetViews>
    <sheetView zoomScale="78" zoomScaleNormal="78" workbookViewId="0">
      <pane xSplit="3" ySplit="5" topLeftCell="V18" activePane="bottomRight" state="frozen"/>
      <selection activeCell="AZ56" sqref="AZ56"/>
      <selection pane="topRight" activeCell="AZ56" sqref="AZ56"/>
      <selection pane="bottomLeft" activeCell="AZ56" sqref="AZ56"/>
      <selection pane="bottomRight" activeCell="B2" sqref="B2"/>
    </sheetView>
  </sheetViews>
  <sheetFormatPr defaultRowHeight="12" x14ac:dyDescent="0.2"/>
  <cols>
    <col min="1" max="1" width="9.140625" style="1"/>
    <col min="2" max="2" width="11.5703125" style="1" customWidth="1"/>
    <col min="3" max="3" width="9.140625" style="1" customWidth="1"/>
    <col min="4" max="7" width="5.28515625" style="1" hidden="1" customWidth="1"/>
    <col min="8" max="51" width="5.7109375" style="1" customWidth="1"/>
    <col min="52" max="262" width="9.140625" style="1"/>
    <col min="263" max="263" width="13.85546875" style="1" customWidth="1"/>
    <col min="264" max="518" width="9.140625" style="1"/>
    <col min="519" max="519" width="13.85546875" style="1" customWidth="1"/>
    <col min="520" max="774" width="9.140625" style="1"/>
    <col min="775" max="775" width="13.85546875" style="1" customWidth="1"/>
    <col min="776" max="1030" width="9.140625" style="1"/>
    <col min="1031" max="1031" width="13.85546875" style="1" customWidth="1"/>
    <col min="1032" max="1286" width="9.140625" style="1"/>
    <col min="1287" max="1287" width="13.85546875" style="1" customWidth="1"/>
    <col min="1288" max="1542" width="9.140625" style="1"/>
    <col min="1543" max="1543" width="13.85546875" style="1" customWidth="1"/>
    <col min="1544" max="1798" width="9.140625" style="1"/>
    <col min="1799" max="1799" width="13.85546875" style="1" customWidth="1"/>
    <col min="1800" max="2054" width="9.140625" style="1"/>
    <col min="2055" max="2055" width="13.85546875" style="1" customWidth="1"/>
    <col min="2056" max="2310" width="9.140625" style="1"/>
    <col min="2311" max="2311" width="13.85546875" style="1" customWidth="1"/>
    <col min="2312" max="2566" width="9.140625" style="1"/>
    <col min="2567" max="2567" width="13.85546875" style="1" customWidth="1"/>
    <col min="2568" max="2822" width="9.140625" style="1"/>
    <col min="2823" max="2823" width="13.85546875" style="1" customWidth="1"/>
    <col min="2824" max="3078" width="9.140625" style="1"/>
    <col min="3079" max="3079" width="13.85546875" style="1" customWidth="1"/>
    <col min="3080" max="3334" width="9.140625" style="1"/>
    <col min="3335" max="3335" width="13.85546875" style="1" customWidth="1"/>
    <col min="3336" max="3590" width="9.140625" style="1"/>
    <col min="3591" max="3591" width="13.85546875" style="1" customWidth="1"/>
    <col min="3592" max="3846" width="9.140625" style="1"/>
    <col min="3847" max="3847" width="13.85546875" style="1" customWidth="1"/>
    <col min="3848" max="4102" width="9.140625" style="1"/>
    <col min="4103" max="4103" width="13.85546875" style="1" customWidth="1"/>
    <col min="4104" max="4358" width="9.140625" style="1"/>
    <col min="4359" max="4359" width="13.85546875" style="1" customWidth="1"/>
    <col min="4360" max="4614" width="9.140625" style="1"/>
    <col min="4615" max="4615" width="13.85546875" style="1" customWidth="1"/>
    <col min="4616" max="4870" width="9.140625" style="1"/>
    <col min="4871" max="4871" width="13.85546875" style="1" customWidth="1"/>
    <col min="4872" max="5126" width="9.140625" style="1"/>
    <col min="5127" max="5127" width="13.85546875" style="1" customWidth="1"/>
    <col min="5128" max="5382" width="9.140625" style="1"/>
    <col min="5383" max="5383" width="13.85546875" style="1" customWidth="1"/>
    <col min="5384" max="5638" width="9.140625" style="1"/>
    <col min="5639" max="5639" width="13.85546875" style="1" customWidth="1"/>
    <col min="5640" max="5894" width="9.140625" style="1"/>
    <col min="5895" max="5895" width="13.85546875" style="1" customWidth="1"/>
    <col min="5896" max="6150" width="9.140625" style="1"/>
    <col min="6151" max="6151" width="13.85546875" style="1" customWidth="1"/>
    <col min="6152" max="6406" width="9.140625" style="1"/>
    <col min="6407" max="6407" width="13.85546875" style="1" customWidth="1"/>
    <col min="6408" max="6662" width="9.140625" style="1"/>
    <col min="6663" max="6663" width="13.85546875" style="1" customWidth="1"/>
    <col min="6664" max="6918" width="9.140625" style="1"/>
    <col min="6919" max="6919" width="13.85546875" style="1" customWidth="1"/>
    <col min="6920" max="7174" width="9.140625" style="1"/>
    <col min="7175" max="7175" width="13.85546875" style="1" customWidth="1"/>
    <col min="7176" max="7430" width="9.140625" style="1"/>
    <col min="7431" max="7431" width="13.85546875" style="1" customWidth="1"/>
    <col min="7432" max="7686" width="9.140625" style="1"/>
    <col min="7687" max="7687" width="13.85546875" style="1" customWidth="1"/>
    <col min="7688" max="7942" width="9.140625" style="1"/>
    <col min="7943" max="7943" width="13.85546875" style="1" customWidth="1"/>
    <col min="7944" max="8198" width="9.140625" style="1"/>
    <col min="8199" max="8199" width="13.85546875" style="1" customWidth="1"/>
    <col min="8200" max="8454" width="9.140625" style="1"/>
    <col min="8455" max="8455" width="13.85546875" style="1" customWidth="1"/>
    <col min="8456" max="8710" width="9.140625" style="1"/>
    <col min="8711" max="8711" width="13.85546875" style="1" customWidth="1"/>
    <col min="8712" max="8966" width="9.140625" style="1"/>
    <col min="8967" max="8967" width="13.85546875" style="1" customWidth="1"/>
    <col min="8968" max="9222" width="9.140625" style="1"/>
    <col min="9223" max="9223" width="13.85546875" style="1" customWidth="1"/>
    <col min="9224" max="9478" width="9.140625" style="1"/>
    <col min="9479" max="9479" width="13.85546875" style="1" customWidth="1"/>
    <col min="9480" max="9734" width="9.140625" style="1"/>
    <col min="9735" max="9735" width="13.85546875" style="1" customWidth="1"/>
    <col min="9736" max="9990" width="9.140625" style="1"/>
    <col min="9991" max="9991" width="13.85546875" style="1" customWidth="1"/>
    <col min="9992" max="10246" width="9.140625" style="1"/>
    <col min="10247" max="10247" width="13.85546875" style="1" customWidth="1"/>
    <col min="10248" max="10502" width="9.140625" style="1"/>
    <col min="10503" max="10503" width="13.85546875" style="1" customWidth="1"/>
    <col min="10504" max="10758" width="9.140625" style="1"/>
    <col min="10759" max="10759" width="13.85546875" style="1" customWidth="1"/>
    <col min="10760" max="11014" width="9.140625" style="1"/>
    <col min="11015" max="11015" width="13.85546875" style="1" customWidth="1"/>
    <col min="11016" max="11270" width="9.140625" style="1"/>
    <col min="11271" max="11271" width="13.85546875" style="1" customWidth="1"/>
    <col min="11272" max="11526" width="9.140625" style="1"/>
    <col min="11527" max="11527" width="13.85546875" style="1" customWidth="1"/>
    <col min="11528" max="11782" width="9.140625" style="1"/>
    <col min="11783" max="11783" width="13.85546875" style="1" customWidth="1"/>
    <col min="11784" max="12038" width="9.140625" style="1"/>
    <col min="12039" max="12039" width="13.85546875" style="1" customWidth="1"/>
    <col min="12040" max="12294" width="9.140625" style="1"/>
    <col min="12295" max="12295" width="13.85546875" style="1" customWidth="1"/>
    <col min="12296" max="12550" width="9.140625" style="1"/>
    <col min="12551" max="12551" width="13.85546875" style="1" customWidth="1"/>
    <col min="12552" max="12806" width="9.140625" style="1"/>
    <col min="12807" max="12807" width="13.85546875" style="1" customWidth="1"/>
    <col min="12808" max="13062" width="9.140625" style="1"/>
    <col min="13063" max="13063" width="13.85546875" style="1" customWidth="1"/>
    <col min="13064" max="13318" width="9.140625" style="1"/>
    <col min="13319" max="13319" width="13.85546875" style="1" customWidth="1"/>
    <col min="13320" max="13574" width="9.140625" style="1"/>
    <col min="13575" max="13575" width="13.85546875" style="1" customWidth="1"/>
    <col min="13576" max="13830" width="9.140625" style="1"/>
    <col min="13831" max="13831" width="13.85546875" style="1" customWidth="1"/>
    <col min="13832" max="14086" width="9.140625" style="1"/>
    <col min="14087" max="14087" width="13.85546875" style="1" customWidth="1"/>
    <col min="14088" max="14342" width="9.140625" style="1"/>
    <col min="14343" max="14343" width="13.85546875" style="1" customWidth="1"/>
    <col min="14344" max="14598" width="9.140625" style="1"/>
    <col min="14599" max="14599" width="13.85546875" style="1" customWidth="1"/>
    <col min="14600" max="14854" width="9.140625" style="1"/>
    <col min="14855" max="14855" width="13.85546875" style="1" customWidth="1"/>
    <col min="14856" max="15110" width="9.140625" style="1"/>
    <col min="15111" max="15111" width="13.85546875" style="1" customWidth="1"/>
    <col min="15112" max="15366" width="9.140625" style="1"/>
    <col min="15367" max="15367" width="13.85546875" style="1" customWidth="1"/>
    <col min="15368" max="15622" width="9.140625" style="1"/>
    <col min="15623" max="15623" width="13.85546875" style="1" customWidth="1"/>
    <col min="15624" max="15878" width="9.140625" style="1"/>
    <col min="15879" max="15879" width="13.85546875" style="1" customWidth="1"/>
    <col min="15880" max="16134" width="9.140625" style="1"/>
    <col min="16135" max="16135" width="13.85546875" style="1" customWidth="1"/>
    <col min="16136" max="16384" width="9.140625" style="1"/>
  </cols>
  <sheetData>
    <row r="2" spans="1:51" ht="15" x14ac:dyDescent="0.25">
      <c r="B2" s="2" t="s">
        <v>175</v>
      </c>
    </row>
    <row r="3" spans="1:51" x14ac:dyDescent="0.2">
      <c r="B3" s="3" t="s">
        <v>0</v>
      </c>
    </row>
    <row r="4" spans="1:51" x14ac:dyDescent="0.2">
      <c r="A4" s="4"/>
      <c r="C4" s="5"/>
      <c r="D4" s="6"/>
      <c r="E4" s="6"/>
      <c r="F4" s="6"/>
      <c r="G4" s="6"/>
      <c r="H4" s="6"/>
      <c r="I4" s="6"/>
      <c r="J4" s="6"/>
      <c r="K4" s="6"/>
      <c r="L4" s="6"/>
      <c r="M4" s="6"/>
      <c r="N4" s="6"/>
      <c r="O4" s="6"/>
      <c r="P4" s="6"/>
      <c r="Q4" s="6"/>
      <c r="R4" s="6"/>
      <c r="S4" s="6"/>
      <c r="T4" s="6"/>
      <c r="U4" s="6"/>
      <c r="V4" s="6"/>
      <c r="W4" s="6"/>
      <c r="X4" s="6"/>
      <c r="Y4" s="6"/>
      <c r="Z4" s="6"/>
      <c r="AA4" s="6"/>
      <c r="AB4" s="4"/>
      <c r="AC4" s="4"/>
      <c r="AD4" s="4"/>
      <c r="AE4" s="4"/>
      <c r="AF4" s="7"/>
      <c r="AG4" s="8"/>
      <c r="AH4" s="7"/>
      <c r="AI4" s="8"/>
    </row>
    <row r="5" spans="1:51" ht="12.75" x14ac:dyDescent="0.2">
      <c r="A5" s="4"/>
      <c r="B5" s="132"/>
      <c r="C5" s="133" t="s">
        <v>1</v>
      </c>
      <c r="D5" s="178">
        <v>2000</v>
      </c>
      <c r="E5" s="178"/>
      <c r="F5" s="178">
        <v>2001</v>
      </c>
      <c r="G5" s="178"/>
      <c r="H5" s="178">
        <v>2002</v>
      </c>
      <c r="I5" s="178"/>
      <c r="J5" s="178">
        <v>2003</v>
      </c>
      <c r="K5" s="178"/>
      <c r="L5" s="178">
        <v>2004</v>
      </c>
      <c r="M5" s="178"/>
      <c r="N5" s="178">
        <v>2005</v>
      </c>
      <c r="O5" s="178"/>
      <c r="P5" s="178">
        <v>2006</v>
      </c>
      <c r="Q5" s="178"/>
      <c r="R5" s="178">
        <v>2007</v>
      </c>
      <c r="S5" s="178"/>
      <c r="T5" s="178">
        <v>2008</v>
      </c>
      <c r="U5" s="178"/>
      <c r="V5" s="178">
        <v>2009</v>
      </c>
      <c r="W5" s="178"/>
      <c r="X5" s="178">
        <v>2010</v>
      </c>
      <c r="Y5" s="178"/>
      <c r="Z5" s="178">
        <v>2011</v>
      </c>
      <c r="AA5" s="178"/>
      <c r="AB5" s="178">
        <v>2012</v>
      </c>
      <c r="AC5" s="178"/>
      <c r="AD5" s="178">
        <v>2013</v>
      </c>
      <c r="AE5" s="178"/>
      <c r="AF5" s="178">
        <v>2014</v>
      </c>
      <c r="AG5" s="178"/>
      <c r="AH5" s="178">
        <v>2015</v>
      </c>
      <c r="AI5" s="178"/>
      <c r="AJ5" s="178">
        <v>2016</v>
      </c>
      <c r="AK5" s="178"/>
      <c r="AL5" s="178">
        <v>2017</v>
      </c>
      <c r="AM5" s="178"/>
      <c r="AN5" s="178">
        <v>2018</v>
      </c>
      <c r="AO5" s="178"/>
      <c r="AP5" s="178">
        <v>2019</v>
      </c>
      <c r="AQ5" s="178"/>
      <c r="AR5" s="178">
        <v>2020</v>
      </c>
      <c r="AS5" s="178"/>
      <c r="AT5" s="178">
        <v>2021</v>
      </c>
      <c r="AU5" s="178"/>
      <c r="AV5" s="178">
        <v>2022</v>
      </c>
      <c r="AW5" s="178"/>
      <c r="AX5" s="178">
        <v>2023</v>
      </c>
      <c r="AY5" s="178"/>
    </row>
    <row r="6" spans="1:51" ht="12.75" x14ac:dyDescent="0.2">
      <c r="A6" s="9"/>
      <c r="B6" s="179" t="s">
        <v>2</v>
      </c>
      <c r="C6" s="64" t="s">
        <v>3</v>
      </c>
      <c r="D6" s="65">
        <v>21</v>
      </c>
      <c r="E6" s="66"/>
      <c r="F6" s="65">
        <v>21</v>
      </c>
      <c r="G6" s="66"/>
      <c r="H6" s="65">
        <v>21</v>
      </c>
      <c r="I6" s="66"/>
      <c r="J6" s="65">
        <v>21</v>
      </c>
      <c r="K6" s="66"/>
      <c r="L6" s="65">
        <v>21</v>
      </c>
      <c r="M6" s="66"/>
      <c r="N6" s="65">
        <v>21</v>
      </c>
      <c r="O6" s="66"/>
      <c r="P6" s="65">
        <v>21</v>
      </c>
      <c r="Q6" s="66"/>
      <c r="R6" s="65">
        <v>21</v>
      </c>
      <c r="S6" s="66"/>
      <c r="T6" s="65">
        <v>21</v>
      </c>
      <c r="U6" s="66"/>
      <c r="V6" s="65">
        <v>21</v>
      </c>
      <c r="W6" s="66"/>
      <c r="X6" s="65">
        <v>21</v>
      </c>
      <c r="Y6" s="67"/>
      <c r="Z6" s="65">
        <v>21</v>
      </c>
      <c r="AA6" s="67"/>
      <c r="AB6" s="65">
        <v>21</v>
      </c>
      <c r="AC6" s="67"/>
      <c r="AD6" s="65">
        <v>21</v>
      </c>
      <c r="AE6" s="68"/>
      <c r="AF6" s="65">
        <v>21</v>
      </c>
      <c r="AG6" s="68"/>
      <c r="AH6" s="65">
        <v>21</v>
      </c>
      <c r="AI6" s="68"/>
      <c r="AJ6" s="65">
        <v>21</v>
      </c>
      <c r="AK6" s="68"/>
      <c r="AL6" s="65">
        <v>21</v>
      </c>
      <c r="AM6" s="68"/>
      <c r="AN6" s="65">
        <v>21</v>
      </c>
      <c r="AO6" s="65"/>
      <c r="AP6" s="65">
        <v>21</v>
      </c>
      <c r="AQ6" s="68"/>
      <c r="AR6" s="65">
        <v>21</v>
      </c>
      <c r="AS6" s="65"/>
      <c r="AT6" s="65">
        <v>21</v>
      </c>
      <c r="AU6" s="65"/>
      <c r="AV6" s="65">
        <v>21</v>
      </c>
      <c r="AW6" s="65"/>
      <c r="AX6" s="65">
        <v>21</v>
      </c>
      <c r="AY6" s="65"/>
    </row>
    <row r="7" spans="1:51" ht="12.75" x14ac:dyDescent="0.2">
      <c r="A7" s="9"/>
      <c r="B7" s="179"/>
      <c r="C7" s="146" t="s">
        <v>4</v>
      </c>
      <c r="D7" s="147" t="s">
        <v>5</v>
      </c>
      <c r="E7" s="148"/>
      <c r="F7" s="147" t="s">
        <v>5</v>
      </c>
      <c r="G7" s="148"/>
      <c r="H7" s="147" t="s">
        <v>5</v>
      </c>
      <c r="I7" s="148"/>
      <c r="J7" s="147" t="s">
        <v>5</v>
      </c>
      <c r="K7" s="148"/>
      <c r="L7" s="147" t="s">
        <v>5</v>
      </c>
      <c r="M7" s="148"/>
      <c r="N7" s="147" t="s">
        <v>5</v>
      </c>
      <c r="O7" s="148"/>
      <c r="P7" s="147" t="s">
        <v>5</v>
      </c>
      <c r="Q7" s="148"/>
      <c r="R7" s="147" t="s">
        <v>5</v>
      </c>
      <c r="S7" s="148"/>
      <c r="T7" s="147" t="s">
        <v>5</v>
      </c>
      <c r="U7" s="148"/>
      <c r="V7" s="147" t="s">
        <v>5</v>
      </c>
      <c r="W7" s="148"/>
      <c r="X7" s="147" t="s">
        <v>5</v>
      </c>
      <c r="Y7" s="148"/>
      <c r="Z7" s="147" t="s">
        <v>5</v>
      </c>
      <c r="AA7" s="148"/>
      <c r="AB7" s="147" t="s">
        <v>5</v>
      </c>
      <c r="AC7" s="148"/>
      <c r="AD7" s="147" t="s">
        <v>5</v>
      </c>
      <c r="AE7" s="149"/>
      <c r="AF7" s="147" t="s">
        <v>5</v>
      </c>
      <c r="AG7" s="149"/>
      <c r="AH7" s="147" t="s">
        <v>5</v>
      </c>
      <c r="AI7" s="149"/>
      <c r="AJ7" s="147" t="s">
        <v>5</v>
      </c>
      <c r="AK7" s="149"/>
      <c r="AL7" s="147" t="s">
        <v>5</v>
      </c>
      <c r="AM7" s="149"/>
      <c r="AN7" s="147" t="s">
        <v>5</v>
      </c>
      <c r="AO7" s="149"/>
      <c r="AP7" s="147" t="s">
        <v>5</v>
      </c>
      <c r="AQ7" s="149"/>
      <c r="AR7" s="147" t="s">
        <v>5</v>
      </c>
      <c r="AS7" s="147"/>
      <c r="AT7" s="147" t="s">
        <v>5</v>
      </c>
      <c r="AU7" s="147"/>
      <c r="AV7" s="147" t="s">
        <v>5</v>
      </c>
      <c r="AW7" s="147"/>
      <c r="AX7" s="147" t="s">
        <v>5</v>
      </c>
      <c r="AY7" s="147"/>
    </row>
    <row r="8" spans="1:51" ht="12.75" x14ac:dyDescent="0.2">
      <c r="A8" s="9"/>
      <c r="B8" s="180" t="s">
        <v>6</v>
      </c>
      <c r="C8" s="150" t="s">
        <v>3</v>
      </c>
      <c r="D8" s="151">
        <v>20</v>
      </c>
      <c r="E8" s="152"/>
      <c r="F8" s="151">
        <v>20</v>
      </c>
      <c r="G8" s="152"/>
      <c r="H8" s="151">
        <v>20</v>
      </c>
      <c r="I8" s="152"/>
      <c r="J8" s="151">
        <v>20</v>
      </c>
      <c r="K8" s="152"/>
      <c r="L8" s="151">
        <v>20</v>
      </c>
      <c r="M8" s="152"/>
      <c r="N8" s="151">
        <v>20</v>
      </c>
      <c r="O8" s="152"/>
      <c r="P8" s="151">
        <v>20</v>
      </c>
      <c r="Q8" s="152"/>
      <c r="R8" s="151">
        <v>20</v>
      </c>
      <c r="S8" s="152"/>
      <c r="T8" s="151">
        <v>20</v>
      </c>
      <c r="U8" s="152"/>
      <c r="V8" s="151">
        <v>20</v>
      </c>
      <c r="W8" s="152"/>
      <c r="X8" s="151">
        <v>20</v>
      </c>
      <c r="Y8" s="153"/>
      <c r="Z8" s="151">
        <v>20</v>
      </c>
      <c r="AA8" s="153"/>
      <c r="AB8" s="151">
        <v>20</v>
      </c>
      <c r="AC8" s="153"/>
      <c r="AD8" s="151">
        <v>20</v>
      </c>
      <c r="AE8" s="153"/>
      <c r="AF8" s="151">
        <v>20</v>
      </c>
      <c r="AG8" s="153"/>
      <c r="AH8" s="151">
        <v>20</v>
      </c>
      <c r="AI8" s="153"/>
      <c r="AJ8" s="151">
        <v>20</v>
      </c>
      <c r="AK8" s="153"/>
      <c r="AL8" s="151">
        <v>20</v>
      </c>
      <c r="AM8" s="153"/>
      <c r="AN8" s="151">
        <v>20</v>
      </c>
      <c r="AO8" s="153"/>
      <c r="AP8" s="151">
        <v>20</v>
      </c>
      <c r="AQ8" s="153"/>
      <c r="AR8" s="154">
        <v>20</v>
      </c>
      <c r="AS8" s="154"/>
      <c r="AT8" s="154">
        <v>20</v>
      </c>
      <c r="AU8" s="154"/>
      <c r="AV8" s="154">
        <v>20</v>
      </c>
      <c r="AW8" s="154"/>
      <c r="AX8" s="154">
        <v>20</v>
      </c>
      <c r="AY8" s="154"/>
    </row>
    <row r="9" spans="1:51" ht="12.75" x14ac:dyDescent="0.2">
      <c r="A9" s="9"/>
      <c r="B9" s="181"/>
      <c r="C9" s="155" t="s">
        <v>4</v>
      </c>
      <c r="D9" s="156" t="s">
        <v>7</v>
      </c>
      <c r="E9" s="157"/>
      <c r="F9" s="156" t="s">
        <v>7</v>
      </c>
      <c r="G9" s="157"/>
      <c r="H9" s="156" t="s">
        <v>7</v>
      </c>
      <c r="I9" s="157"/>
      <c r="J9" s="156" t="s">
        <v>7</v>
      </c>
      <c r="K9" s="157"/>
      <c r="L9" s="156" t="s">
        <v>7</v>
      </c>
      <c r="M9" s="157"/>
      <c r="N9" s="156" t="s">
        <v>7</v>
      </c>
      <c r="O9" s="157"/>
      <c r="P9" s="156" t="s">
        <v>7</v>
      </c>
      <c r="Q9" s="157"/>
      <c r="R9" s="156">
        <v>7</v>
      </c>
      <c r="S9" s="157"/>
      <c r="T9" s="156">
        <v>7</v>
      </c>
      <c r="U9" s="157"/>
      <c r="V9" s="156">
        <v>7</v>
      </c>
      <c r="W9" s="157"/>
      <c r="X9" s="156">
        <v>7</v>
      </c>
      <c r="Y9" s="157"/>
      <c r="Z9" s="158">
        <v>9</v>
      </c>
      <c r="AA9" s="157"/>
      <c r="AB9" s="158">
        <v>9</v>
      </c>
      <c r="AC9" s="157"/>
      <c r="AD9" s="158">
        <v>9</v>
      </c>
      <c r="AE9" s="157"/>
      <c r="AF9" s="158">
        <v>9</v>
      </c>
      <c r="AG9" s="157"/>
      <c r="AH9" s="158">
        <v>9</v>
      </c>
      <c r="AI9" s="157"/>
      <c r="AJ9" s="158">
        <v>9</v>
      </c>
      <c r="AK9" s="157"/>
      <c r="AL9" s="158">
        <v>9</v>
      </c>
      <c r="AM9" s="157"/>
      <c r="AN9" s="156">
        <v>9</v>
      </c>
      <c r="AO9" s="157"/>
      <c r="AP9" s="156">
        <v>9</v>
      </c>
      <c r="AQ9" s="157"/>
      <c r="AR9" s="156">
        <v>9</v>
      </c>
      <c r="AS9" s="156"/>
      <c r="AT9" s="156">
        <v>9</v>
      </c>
      <c r="AU9" s="156"/>
      <c r="AV9" s="156">
        <v>9</v>
      </c>
      <c r="AW9" s="156"/>
      <c r="AX9" s="156">
        <v>9</v>
      </c>
      <c r="AY9" s="156"/>
    </row>
    <row r="10" spans="1:51" ht="12.75" x14ac:dyDescent="0.2">
      <c r="A10" s="9"/>
      <c r="B10" s="184" t="s">
        <v>109</v>
      </c>
      <c r="C10" s="64" t="s">
        <v>3</v>
      </c>
      <c r="D10" s="65">
        <v>22</v>
      </c>
      <c r="E10" s="66"/>
      <c r="F10" s="65">
        <v>22</v>
      </c>
      <c r="G10" s="66"/>
      <c r="H10" s="65">
        <v>22</v>
      </c>
      <c r="I10" s="66"/>
      <c r="J10" s="65">
        <v>22</v>
      </c>
      <c r="K10" s="66"/>
      <c r="L10" s="65">
        <v>19</v>
      </c>
      <c r="M10" s="66"/>
      <c r="N10" s="65">
        <v>19</v>
      </c>
      <c r="O10" s="66"/>
      <c r="P10" s="65">
        <v>19</v>
      </c>
      <c r="Q10" s="66"/>
      <c r="R10" s="65">
        <v>19</v>
      </c>
      <c r="S10" s="66"/>
      <c r="T10" s="65">
        <v>19</v>
      </c>
      <c r="U10" s="66"/>
      <c r="V10" s="65">
        <v>19</v>
      </c>
      <c r="W10" s="66"/>
      <c r="X10" s="65">
        <v>20</v>
      </c>
      <c r="Y10" s="66"/>
      <c r="Z10" s="65">
        <v>20</v>
      </c>
      <c r="AA10" s="66"/>
      <c r="AB10" s="65">
        <v>20</v>
      </c>
      <c r="AC10" s="66"/>
      <c r="AD10" s="76">
        <v>21</v>
      </c>
      <c r="AE10" s="77"/>
      <c r="AF10" s="76">
        <v>21</v>
      </c>
      <c r="AG10" s="77"/>
      <c r="AH10" s="76">
        <v>21</v>
      </c>
      <c r="AI10" s="77"/>
      <c r="AJ10" s="76">
        <v>21</v>
      </c>
      <c r="AK10" s="77"/>
      <c r="AL10" s="76">
        <v>21</v>
      </c>
      <c r="AM10" s="77"/>
      <c r="AN10" s="65">
        <v>21</v>
      </c>
      <c r="AO10" s="77"/>
      <c r="AP10" s="65">
        <v>21</v>
      </c>
      <c r="AQ10" s="77"/>
      <c r="AR10" s="78">
        <v>21</v>
      </c>
      <c r="AS10" s="78"/>
      <c r="AT10" s="78">
        <v>21</v>
      </c>
      <c r="AU10" s="78"/>
      <c r="AV10" s="78">
        <v>21</v>
      </c>
      <c r="AW10" s="78"/>
      <c r="AX10" s="78">
        <v>21</v>
      </c>
      <c r="AY10" s="78"/>
    </row>
    <row r="11" spans="1:51" ht="12.75" x14ac:dyDescent="0.2">
      <c r="A11" s="9"/>
      <c r="B11" s="183"/>
      <c r="C11" s="69" t="s">
        <v>4</v>
      </c>
      <c r="D11" s="79" t="s">
        <v>8</v>
      </c>
      <c r="E11" s="80"/>
      <c r="F11" s="79" t="s">
        <v>8</v>
      </c>
      <c r="G11" s="79"/>
      <c r="H11" s="79" t="s">
        <v>8</v>
      </c>
      <c r="I11" s="80"/>
      <c r="J11" s="79" t="s">
        <v>8</v>
      </c>
      <c r="K11" s="80"/>
      <c r="L11" s="79" t="s">
        <v>8</v>
      </c>
      <c r="M11" s="80"/>
      <c r="N11" s="79" t="s">
        <v>8</v>
      </c>
      <c r="O11" s="80"/>
      <c r="P11" s="79" t="s">
        <v>8</v>
      </c>
      <c r="Q11" s="80"/>
      <c r="R11" s="79" t="s">
        <v>8</v>
      </c>
      <c r="S11" s="80"/>
      <c r="T11" s="79" t="s">
        <v>9</v>
      </c>
      <c r="U11" s="80"/>
      <c r="V11" s="79" t="s">
        <v>9</v>
      </c>
      <c r="W11" s="80"/>
      <c r="X11" s="79">
        <v>10</v>
      </c>
      <c r="Y11" s="80"/>
      <c r="Z11" s="79">
        <v>10</v>
      </c>
      <c r="AA11" s="80"/>
      <c r="AB11" s="79">
        <v>14</v>
      </c>
      <c r="AC11" s="80"/>
      <c r="AD11" s="104">
        <v>15</v>
      </c>
      <c r="AE11" s="81"/>
      <c r="AF11" s="105">
        <v>15</v>
      </c>
      <c r="AG11" s="81"/>
      <c r="AH11" s="70" t="s">
        <v>10</v>
      </c>
      <c r="AI11" s="81"/>
      <c r="AJ11" s="70" t="s">
        <v>10</v>
      </c>
      <c r="AK11" s="81"/>
      <c r="AL11" s="70" t="s">
        <v>10</v>
      </c>
      <c r="AM11" s="81"/>
      <c r="AN11" s="70" t="s">
        <v>10</v>
      </c>
      <c r="AO11" s="81"/>
      <c r="AP11" s="70" t="s">
        <v>10</v>
      </c>
      <c r="AQ11" s="81"/>
      <c r="AR11" s="70" t="s">
        <v>10</v>
      </c>
      <c r="AS11" s="70"/>
      <c r="AT11" s="70" t="s">
        <v>10</v>
      </c>
      <c r="AU11" s="70"/>
      <c r="AV11" s="70" t="s">
        <v>10</v>
      </c>
      <c r="AW11" s="70"/>
      <c r="AX11" s="70" t="s">
        <v>10</v>
      </c>
      <c r="AY11" s="70"/>
    </row>
    <row r="12" spans="1:51" ht="12.75" x14ac:dyDescent="0.2">
      <c r="A12" s="9"/>
      <c r="B12" s="180" t="s">
        <v>11</v>
      </c>
      <c r="C12" s="150" t="s">
        <v>3</v>
      </c>
      <c r="D12" s="151">
        <v>25</v>
      </c>
      <c r="E12" s="152"/>
      <c r="F12" s="151">
        <v>25</v>
      </c>
      <c r="G12" s="152"/>
      <c r="H12" s="151">
        <v>25</v>
      </c>
      <c r="I12" s="152"/>
      <c r="J12" s="151">
        <v>25</v>
      </c>
      <c r="K12" s="152"/>
      <c r="L12" s="151">
        <v>25</v>
      </c>
      <c r="M12" s="152"/>
      <c r="N12" s="151">
        <v>25</v>
      </c>
      <c r="O12" s="152"/>
      <c r="P12" s="151">
        <v>25</v>
      </c>
      <c r="Q12" s="152"/>
      <c r="R12" s="151">
        <v>25</v>
      </c>
      <c r="S12" s="152"/>
      <c r="T12" s="151">
        <v>25</v>
      </c>
      <c r="U12" s="152"/>
      <c r="V12" s="151">
        <v>25</v>
      </c>
      <c r="W12" s="152"/>
      <c r="X12" s="151">
        <v>25</v>
      </c>
      <c r="Y12" s="153"/>
      <c r="Z12" s="151">
        <v>25</v>
      </c>
      <c r="AA12" s="153"/>
      <c r="AB12" s="151">
        <v>25</v>
      </c>
      <c r="AC12" s="153"/>
      <c r="AD12" s="151">
        <v>25</v>
      </c>
      <c r="AE12" s="153"/>
      <c r="AF12" s="151">
        <v>25</v>
      </c>
      <c r="AG12" s="153"/>
      <c r="AH12" s="151">
        <v>25</v>
      </c>
      <c r="AI12" s="153"/>
      <c r="AJ12" s="151">
        <v>25</v>
      </c>
      <c r="AK12" s="153"/>
      <c r="AL12" s="151">
        <v>25</v>
      </c>
      <c r="AM12" s="153"/>
      <c r="AN12" s="151">
        <v>25</v>
      </c>
      <c r="AO12" s="153"/>
      <c r="AP12" s="151">
        <v>25</v>
      </c>
      <c r="AQ12" s="153"/>
      <c r="AR12" s="154">
        <v>25</v>
      </c>
      <c r="AS12" s="154"/>
      <c r="AT12" s="154">
        <v>25</v>
      </c>
      <c r="AU12" s="154"/>
      <c r="AV12" s="154">
        <v>25</v>
      </c>
      <c r="AW12" s="154"/>
      <c r="AX12" s="154">
        <v>25</v>
      </c>
      <c r="AY12" s="154"/>
    </row>
    <row r="13" spans="1:51" ht="12.75" x14ac:dyDescent="0.2">
      <c r="A13" s="9"/>
      <c r="B13" s="181"/>
      <c r="C13" s="155" t="s">
        <v>4</v>
      </c>
      <c r="D13" s="156" t="s">
        <v>7</v>
      </c>
      <c r="E13" s="157"/>
      <c r="F13" s="156" t="s">
        <v>7</v>
      </c>
      <c r="G13" s="157"/>
      <c r="H13" s="156" t="s">
        <v>7</v>
      </c>
      <c r="I13" s="157"/>
      <c r="J13" s="156" t="s">
        <v>7</v>
      </c>
      <c r="K13" s="157"/>
      <c r="L13" s="156" t="s">
        <v>7</v>
      </c>
      <c r="M13" s="157"/>
      <c r="N13" s="156" t="s">
        <v>7</v>
      </c>
      <c r="O13" s="157"/>
      <c r="P13" s="156" t="s">
        <v>7</v>
      </c>
      <c r="Q13" s="157"/>
      <c r="R13" s="156" t="s">
        <v>7</v>
      </c>
      <c r="S13" s="157"/>
      <c r="T13" s="156" t="s">
        <v>7</v>
      </c>
      <c r="U13" s="157"/>
      <c r="V13" s="156" t="s">
        <v>7</v>
      </c>
      <c r="W13" s="157"/>
      <c r="X13" s="156" t="s">
        <v>7</v>
      </c>
      <c r="Y13" s="157"/>
      <c r="Z13" s="158" t="s">
        <v>7</v>
      </c>
      <c r="AA13" s="157"/>
      <c r="AB13" s="158" t="s">
        <v>7</v>
      </c>
      <c r="AC13" s="157"/>
      <c r="AD13" s="158" t="s">
        <v>7</v>
      </c>
      <c r="AE13" s="157"/>
      <c r="AF13" s="158" t="s">
        <v>7</v>
      </c>
      <c r="AG13" s="157"/>
      <c r="AH13" s="158" t="s">
        <v>7</v>
      </c>
      <c r="AI13" s="157"/>
      <c r="AJ13" s="158" t="s">
        <v>7</v>
      </c>
      <c r="AK13" s="157"/>
      <c r="AL13" s="158" t="s">
        <v>7</v>
      </c>
      <c r="AM13" s="157"/>
      <c r="AN13" s="156" t="s">
        <v>7</v>
      </c>
      <c r="AO13" s="157"/>
      <c r="AP13" s="156" t="s">
        <v>7</v>
      </c>
      <c r="AQ13" s="157"/>
      <c r="AR13" s="156" t="s">
        <v>7</v>
      </c>
      <c r="AS13" s="156"/>
      <c r="AT13" s="156" t="s">
        <v>7</v>
      </c>
      <c r="AU13" s="156"/>
      <c r="AV13" s="156" t="s">
        <v>7</v>
      </c>
      <c r="AW13" s="156"/>
      <c r="AX13" s="156" t="s">
        <v>7</v>
      </c>
      <c r="AY13" s="156"/>
    </row>
    <row r="14" spans="1:51" ht="12.75" x14ac:dyDescent="0.2">
      <c r="A14" s="9"/>
      <c r="B14" s="182" t="s">
        <v>12</v>
      </c>
      <c r="C14" s="64" t="s">
        <v>3</v>
      </c>
      <c r="D14" s="65">
        <v>16</v>
      </c>
      <c r="E14" s="66"/>
      <c r="F14" s="65">
        <v>16</v>
      </c>
      <c r="G14" s="66"/>
      <c r="H14" s="65">
        <v>16</v>
      </c>
      <c r="I14" s="127"/>
      <c r="J14" s="65">
        <v>16</v>
      </c>
      <c r="K14" s="127"/>
      <c r="L14" s="65">
        <v>16</v>
      </c>
      <c r="M14" s="127"/>
      <c r="N14" s="65">
        <v>16</v>
      </c>
      <c r="O14" s="127"/>
      <c r="P14" s="65">
        <v>16</v>
      </c>
      <c r="Q14" s="127"/>
      <c r="R14" s="65">
        <v>19</v>
      </c>
      <c r="S14" s="127"/>
      <c r="T14" s="65">
        <v>19</v>
      </c>
      <c r="U14" s="127"/>
      <c r="V14" s="65">
        <v>19</v>
      </c>
      <c r="W14" s="127"/>
      <c r="X14" s="65">
        <v>19</v>
      </c>
      <c r="Y14" s="127"/>
      <c r="Z14" s="65">
        <v>19</v>
      </c>
      <c r="AA14" s="127"/>
      <c r="AB14" s="65">
        <v>19</v>
      </c>
      <c r="AC14" s="127"/>
      <c r="AD14" s="65">
        <v>19</v>
      </c>
      <c r="AE14" s="127"/>
      <c r="AF14" s="65">
        <v>19</v>
      </c>
      <c r="AG14" s="127"/>
      <c r="AH14" s="65">
        <v>19</v>
      </c>
      <c r="AI14" s="66"/>
      <c r="AJ14" s="65">
        <v>19</v>
      </c>
      <c r="AK14" s="127"/>
      <c r="AL14" s="65">
        <v>19</v>
      </c>
      <c r="AM14" s="127"/>
      <c r="AN14" s="65">
        <v>19</v>
      </c>
      <c r="AO14" s="127"/>
      <c r="AP14" s="65">
        <v>19</v>
      </c>
      <c r="AQ14" s="127"/>
      <c r="AR14" s="65">
        <v>19</v>
      </c>
      <c r="AS14" s="127"/>
      <c r="AT14" s="65">
        <v>19</v>
      </c>
      <c r="AU14" s="127"/>
      <c r="AV14" s="65">
        <v>19</v>
      </c>
      <c r="AW14" s="127"/>
      <c r="AX14" s="65">
        <v>19</v>
      </c>
      <c r="AY14" s="127"/>
    </row>
    <row r="15" spans="1:51" ht="12.75" x14ac:dyDescent="0.2">
      <c r="A15" s="9"/>
      <c r="B15" s="183"/>
      <c r="C15" s="69" t="s">
        <v>4</v>
      </c>
      <c r="D15" s="79">
        <v>7</v>
      </c>
      <c r="E15" s="80"/>
      <c r="F15" s="79">
        <v>7</v>
      </c>
      <c r="G15" s="80"/>
      <c r="H15" s="79">
        <v>7</v>
      </c>
      <c r="I15" s="128"/>
      <c r="J15" s="79">
        <v>7</v>
      </c>
      <c r="K15" s="128"/>
      <c r="L15" s="79">
        <v>7</v>
      </c>
      <c r="M15" s="128"/>
      <c r="N15" s="79">
        <v>7</v>
      </c>
      <c r="O15" s="128"/>
      <c r="P15" s="79">
        <v>7</v>
      </c>
      <c r="Q15" s="128"/>
      <c r="R15" s="79">
        <v>7</v>
      </c>
      <c r="S15" s="128"/>
      <c r="T15" s="79">
        <v>7</v>
      </c>
      <c r="U15" s="128"/>
      <c r="V15" s="79">
        <v>7</v>
      </c>
      <c r="W15" s="128"/>
      <c r="X15" s="79">
        <v>7</v>
      </c>
      <c r="Y15" s="128"/>
      <c r="Z15" s="79">
        <v>7</v>
      </c>
      <c r="AA15" s="128"/>
      <c r="AB15" s="79">
        <v>7</v>
      </c>
      <c r="AC15" s="128"/>
      <c r="AD15" s="79">
        <v>7</v>
      </c>
      <c r="AE15" s="128"/>
      <c r="AF15" s="79">
        <v>7</v>
      </c>
      <c r="AG15" s="128"/>
      <c r="AH15" s="79">
        <v>7</v>
      </c>
      <c r="AI15" s="80"/>
      <c r="AJ15" s="79">
        <v>7</v>
      </c>
      <c r="AK15" s="128"/>
      <c r="AL15" s="79">
        <v>7</v>
      </c>
      <c r="AM15" s="128"/>
      <c r="AN15" s="70">
        <v>7</v>
      </c>
      <c r="AO15" s="128"/>
      <c r="AP15" s="70">
        <v>7</v>
      </c>
      <c r="AQ15" s="128"/>
      <c r="AR15" s="70">
        <v>7</v>
      </c>
      <c r="AS15" s="128"/>
      <c r="AT15" s="70">
        <v>7</v>
      </c>
      <c r="AU15" s="128"/>
      <c r="AV15" s="70">
        <v>7</v>
      </c>
      <c r="AW15" s="128"/>
      <c r="AX15" s="70">
        <v>7</v>
      </c>
      <c r="AY15" s="128"/>
    </row>
    <row r="16" spans="1:51" ht="12.75" x14ac:dyDescent="0.2">
      <c r="A16" s="9"/>
      <c r="B16" s="180" t="s">
        <v>13</v>
      </c>
      <c r="C16" s="150" t="s">
        <v>3</v>
      </c>
      <c r="D16" s="151">
        <v>18</v>
      </c>
      <c r="E16" s="152"/>
      <c r="F16" s="151">
        <v>18</v>
      </c>
      <c r="G16" s="152"/>
      <c r="H16" s="151">
        <v>18</v>
      </c>
      <c r="I16" s="152"/>
      <c r="J16" s="151">
        <v>18</v>
      </c>
      <c r="K16" s="152"/>
      <c r="L16" s="151">
        <v>18</v>
      </c>
      <c r="M16" s="152"/>
      <c r="N16" s="151">
        <v>18</v>
      </c>
      <c r="O16" s="152"/>
      <c r="P16" s="151">
        <v>18</v>
      </c>
      <c r="Q16" s="152"/>
      <c r="R16" s="151">
        <v>18</v>
      </c>
      <c r="S16" s="152"/>
      <c r="T16" s="151">
        <v>18</v>
      </c>
      <c r="U16" s="152"/>
      <c r="V16" s="151">
        <v>20</v>
      </c>
      <c r="W16" s="152"/>
      <c r="X16" s="151">
        <v>20</v>
      </c>
      <c r="Y16" s="153"/>
      <c r="Z16" s="151">
        <v>20</v>
      </c>
      <c r="AA16" s="153"/>
      <c r="AB16" s="151">
        <v>20</v>
      </c>
      <c r="AC16" s="153"/>
      <c r="AD16" s="151">
        <v>20</v>
      </c>
      <c r="AE16" s="153"/>
      <c r="AF16" s="151">
        <v>20</v>
      </c>
      <c r="AG16" s="153"/>
      <c r="AH16" s="151">
        <v>20</v>
      </c>
      <c r="AI16" s="153"/>
      <c r="AJ16" s="151">
        <v>20</v>
      </c>
      <c r="AK16" s="153"/>
      <c r="AL16" s="151">
        <v>20</v>
      </c>
      <c r="AM16" s="153"/>
      <c r="AN16" s="151">
        <v>20</v>
      </c>
      <c r="AO16" s="153"/>
      <c r="AP16" s="151">
        <v>20</v>
      </c>
      <c r="AQ16" s="153"/>
      <c r="AR16" s="154">
        <v>20</v>
      </c>
      <c r="AS16" s="154"/>
      <c r="AT16" s="154">
        <v>20</v>
      </c>
      <c r="AU16" s="154"/>
      <c r="AV16" s="154">
        <v>20</v>
      </c>
      <c r="AW16" s="154"/>
      <c r="AX16" s="154">
        <v>20</v>
      </c>
      <c r="AY16" s="154"/>
    </row>
    <row r="17" spans="1:51" ht="12.75" x14ac:dyDescent="0.2">
      <c r="A17" s="9"/>
      <c r="B17" s="181"/>
      <c r="C17" s="155" t="s">
        <v>4</v>
      </c>
      <c r="D17" s="156" t="s">
        <v>8</v>
      </c>
      <c r="E17" s="157"/>
      <c r="F17" s="156" t="s">
        <v>8</v>
      </c>
      <c r="G17" s="157"/>
      <c r="H17" s="156" t="s">
        <v>8</v>
      </c>
      <c r="I17" s="157"/>
      <c r="J17" s="156" t="s">
        <v>8</v>
      </c>
      <c r="K17" s="157"/>
      <c r="L17" s="156" t="s">
        <v>8</v>
      </c>
      <c r="M17" s="157"/>
      <c r="N17" s="156" t="s">
        <v>8</v>
      </c>
      <c r="O17" s="157"/>
      <c r="P17" s="156" t="s">
        <v>8</v>
      </c>
      <c r="Q17" s="157"/>
      <c r="R17" s="156" t="s">
        <v>8</v>
      </c>
      <c r="S17" s="157"/>
      <c r="T17" s="156" t="s">
        <v>8</v>
      </c>
      <c r="U17" s="157"/>
      <c r="V17" s="156" t="s">
        <v>9</v>
      </c>
      <c r="W17" s="157"/>
      <c r="X17" s="156">
        <v>9</v>
      </c>
      <c r="Y17" s="157"/>
      <c r="Z17" s="158">
        <v>9</v>
      </c>
      <c r="AA17" s="157"/>
      <c r="AB17" s="158">
        <v>9</v>
      </c>
      <c r="AC17" s="157"/>
      <c r="AD17" s="158">
        <v>9</v>
      </c>
      <c r="AE17" s="157"/>
      <c r="AF17" s="158">
        <v>9</v>
      </c>
      <c r="AG17" s="157"/>
      <c r="AH17" s="158">
        <v>9</v>
      </c>
      <c r="AI17" s="157"/>
      <c r="AJ17" s="158">
        <v>9</v>
      </c>
      <c r="AK17" s="157"/>
      <c r="AL17" s="158">
        <v>9</v>
      </c>
      <c r="AM17" s="157"/>
      <c r="AN17" s="156">
        <v>9</v>
      </c>
      <c r="AO17" s="157"/>
      <c r="AP17" s="156">
        <v>9</v>
      </c>
      <c r="AQ17" s="157"/>
      <c r="AR17" s="156">
        <v>9</v>
      </c>
      <c r="AS17" s="156"/>
      <c r="AT17" s="156" t="s">
        <v>9</v>
      </c>
      <c r="AU17" s="156"/>
      <c r="AV17" s="156" t="s">
        <v>9</v>
      </c>
      <c r="AW17" s="156"/>
      <c r="AX17" s="156" t="s">
        <v>168</v>
      </c>
      <c r="AY17" s="156"/>
    </row>
    <row r="18" spans="1:51" ht="12.75" x14ac:dyDescent="0.2">
      <c r="A18" s="9"/>
      <c r="B18" s="182" t="s">
        <v>14</v>
      </c>
      <c r="C18" s="64" t="s">
        <v>3</v>
      </c>
      <c r="D18" s="65">
        <v>21</v>
      </c>
      <c r="E18" s="66"/>
      <c r="F18" s="65">
        <v>20</v>
      </c>
      <c r="G18" s="66"/>
      <c r="H18" s="65">
        <v>21</v>
      </c>
      <c r="I18" s="127"/>
      <c r="J18" s="65">
        <v>21</v>
      </c>
      <c r="K18" s="127"/>
      <c r="L18" s="65">
        <v>21</v>
      </c>
      <c r="M18" s="127"/>
      <c r="N18" s="65">
        <v>21</v>
      </c>
      <c r="O18" s="127"/>
      <c r="P18" s="65">
        <v>21</v>
      </c>
      <c r="Q18" s="127"/>
      <c r="R18" s="65">
        <v>21</v>
      </c>
      <c r="S18" s="127"/>
      <c r="T18" s="65">
        <v>21</v>
      </c>
      <c r="U18" s="127"/>
      <c r="V18" s="65">
        <v>21.5</v>
      </c>
      <c r="W18" s="127"/>
      <c r="X18" s="65">
        <v>21</v>
      </c>
      <c r="Y18" s="127"/>
      <c r="Z18" s="65">
        <v>21</v>
      </c>
      <c r="AA18" s="127"/>
      <c r="AB18" s="65">
        <v>23</v>
      </c>
      <c r="AC18" s="127"/>
      <c r="AD18" s="76">
        <v>23</v>
      </c>
      <c r="AE18" s="127"/>
      <c r="AF18" s="76">
        <v>23</v>
      </c>
      <c r="AG18" s="127"/>
      <c r="AH18" s="76">
        <v>23</v>
      </c>
      <c r="AI18" s="77"/>
      <c r="AJ18" s="76">
        <v>23</v>
      </c>
      <c r="AK18" s="127"/>
      <c r="AL18" s="76">
        <v>23</v>
      </c>
      <c r="AM18" s="127"/>
      <c r="AN18" s="65">
        <v>23</v>
      </c>
      <c r="AO18" s="127"/>
      <c r="AP18" s="65">
        <v>23</v>
      </c>
      <c r="AQ18" s="127"/>
      <c r="AR18" s="78">
        <v>23</v>
      </c>
      <c r="AS18" s="127"/>
      <c r="AT18" s="78">
        <v>23</v>
      </c>
      <c r="AU18" s="127"/>
      <c r="AV18" s="78">
        <v>23</v>
      </c>
      <c r="AW18" s="127"/>
      <c r="AX18" s="78">
        <v>23</v>
      </c>
      <c r="AY18" s="127"/>
    </row>
    <row r="19" spans="1:51" ht="12.75" x14ac:dyDescent="0.2">
      <c r="A19" s="9"/>
      <c r="B19" s="183"/>
      <c r="C19" s="69" t="s">
        <v>4</v>
      </c>
      <c r="D19" s="79" t="s">
        <v>15</v>
      </c>
      <c r="E19" s="80" t="s">
        <v>16</v>
      </c>
      <c r="F19" s="79" t="s">
        <v>15</v>
      </c>
      <c r="G19" s="79" t="s">
        <v>17</v>
      </c>
      <c r="H19" s="79" t="s">
        <v>15</v>
      </c>
      <c r="I19" s="128" t="s">
        <v>17</v>
      </c>
      <c r="J19" s="79" t="s">
        <v>18</v>
      </c>
      <c r="K19" s="128" t="s">
        <v>17</v>
      </c>
      <c r="L19" s="79" t="s">
        <v>18</v>
      </c>
      <c r="M19" s="128" t="s">
        <v>19</v>
      </c>
      <c r="N19" s="79" t="s">
        <v>18</v>
      </c>
      <c r="O19" s="128" t="s">
        <v>20</v>
      </c>
      <c r="P19" s="79" t="s">
        <v>18</v>
      </c>
      <c r="Q19" s="128" t="s">
        <v>20</v>
      </c>
      <c r="R19" s="79" t="s">
        <v>18</v>
      </c>
      <c r="S19" s="128" t="s">
        <v>20</v>
      </c>
      <c r="T19" s="79" t="s">
        <v>18</v>
      </c>
      <c r="U19" s="128" t="s">
        <v>20</v>
      </c>
      <c r="V19" s="79" t="s">
        <v>18</v>
      </c>
      <c r="W19" s="128" t="s">
        <v>20</v>
      </c>
      <c r="X19" s="79" t="s">
        <v>18</v>
      </c>
      <c r="Y19" s="128" t="s">
        <v>20</v>
      </c>
      <c r="Z19" s="79" t="s">
        <v>21</v>
      </c>
      <c r="AA19" s="128" t="s">
        <v>20</v>
      </c>
      <c r="AB19" s="79" t="s">
        <v>21</v>
      </c>
      <c r="AC19" s="128" t="s">
        <v>20</v>
      </c>
      <c r="AD19" s="104" t="s">
        <v>21</v>
      </c>
      <c r="AE19" s="128" t="s">
        <v>20</v>
      </c>
      <c r="AF19" s="105" t="s">
        <v>21</v>
      </c>
      <c r="AG19" s="128" t="s">
        <v>20</v>
      </c>
      <c r="AH19" s="70" t="s">
        <v>21</v>
      </c>
      <c r="AI19" s="81" t="s">
        <v>20</v>
      </c>
      <c r="AJ19" s="70" t="s">
        <v>21</v>
      </c>
      <c r="AK19" s="128" t="s">
        <v>20</v>
      </c>
      <c r="AL19" s="70" t="s">
        <v>21</v>
      </c>
      <c r="AM19" s="128" t="s">
        <v>20</v>
      </c>
      <c r="AN19" s="70" t="s">
        <v>21</v>
      </c>
      <c r="AO19" s="128" t="s">
        <v>20</v>
      </c>
      <c r="AP19" s="70" t="s">
        <v>21</v>
      </c>
      <c r="AQ19" s="128" t="s">
        <v>20</v>
      </c>
      <c r="AR19" s="70" t="s">
        <v>21</v>
      </c>
      <c r="AS19" s="128" t="s">
        <v>20</v>
      </c>
      <c r="AT19" s="70" t="s">
        <v>21</v>
      </c>
      <c r="AU19" s="128" t="s">
        <v>20</v>
      </c>
      <c r="AV19" s="70" t="s">
        <v>21</v>
      </c>
      <c r="AW19" s="128" t="s">
        <v>20</v>
      </c>
      <c r="AX19" s="70" t="s">
        <v>21</v>
      </c>
      <c r="AY19" s="128"/>
    </row>
    <row r="20" spans="1:51" ht="12.75" x14ac:dyDescent="0.2">
      <c r="A20" s="9"/>
      <c r="B20" s="180" t="s">
        <v>22</v>
      </c>
      <c r="C20" s="150" t="s">
        <v>3</v>
      </c>
      <c r="D20" s="151">
        <v>18</v>
      </c>
      <c r="E20" s="152"/>
      <c r="F20" s="151">
        <v>18</v>
      </c>
      <c r="G20" s="152"/>
      <c r="H20" s="151">
        <v>18</v>
      </c>
      <c r="I20" s="152"/>
      <c r="J20" s="151">
        <v>18</v>
      </c>
      <c r="K20" s="152"/>
      <c r="L20" s="151">
        <v>18</v>
      </c>
      <c r="M20" s="152"/>
      <c r="N20" s="151">
        <v>19</v>
      </c>
      <c r="O20" s="152"/>
      <c r="P20" s="151">
        <v>19</v>
      </c>
      <c r="Q20" s="152"/>
      <c r="R20" s="151">
        <v>19</v>
      </c>
      <c r="S20" s="152"/>
      <c r="T20" s="151">
        <v>19</v>
      </c>
      <c r="U20" s="152"/>
      <c r="V20" s="151">
        <v>19</v>
      </c>
      <c r="W20" s="152"/>
      <c r="X20" s="151">
        <v>23</v>
      </c>
      <c r="Y20" s="153"/>
      <c r="Z20" s="151">
        <v>23</v>
      </c>
      <c r="AA20" s="153"/>
      <c r="AB20" s="151">
        <v>23</v>
      </c>
      <c r="AC20" s="153"/>
      <c r="AD20" s="151">
        <v>23</v>
      </c>
      <c r="AE20" s="153"/>
      <c r="AF20" s="151">
        <v>23</v>
      </c>
      <c r="AG20" s="153"/>
      <c r="AH20" s="151">
        <v>23</v>
      </c>
      <c r="AI20" s="153"/>
      <c r="AJ20" s="151">
        <v>23</v>
      </c>
      <c r="AK20" s="153"/>
      <c r="AL20" s="151">
        <v>24</v>
      </c>
      <c r="AM20" s="153"/>
      <c r="AN20" s="151">
        <v>24</v>
      </c>
      <c r="AO20" s="153"/>
      <c r="AP20" s="151">
        <v>24</v>
      </c>
      <c r="AQ20" s="153"/>
      <c r="AR20" s="154">
        <v>24</v>
      </c>
      <c r="AS20" s="154"/>
      <c r="AT20" s="154">
        <v>24</v>
      </c>
      <c r="AU20" s="154"/>
      <c r="AV20" s="154">
        <v>24</v>
      </c>
      <c r="AW20" s="154"/>
      <c r="AX20" s="154">
        <v>24</v>
      </c>
      <c r="AY20" s="154"/>
    </row>
    <row r="21" spans="1:51" ht="12.75" x14ac:dyDescent="0.2">
      <c r="A21" s="9"/>
      <c r="B21" s="181"/>
      <c r="C21" s="155" t="s">
        <v>4</v>
      </c>
      <c r="D21" s="156" t="s">
        <v>23</v>
      </c>
      <c r="E21" s="157" t="s">
        <v>24</v>
      </c>
      <c r="F21" s="156" t="s">
        <v>23</v>
      </c>
      <c r="G21" s="157" t="s">
        <v>24</v>
      </c>
      <c r="H21" s="156" t="s">
        <v>23</v>
      </c>
      <c r="I21" s="157" t="s">
        <v>24</v>
      </c>
      <c r="J21" s="156" t="s">
        <v>23</v>
      </c>
      <c r="K21" s="157" t="s">
        <v>24</v>
      </c>
      <c r="L21" s="156" t="s">
        <v>23</v>
      </c>
      <c r="M21" s="157" t="s">
        <v>24</v>
      </c>
      <c r="N21" s="156">
        <v>9</v>
      </c>
      <c r="O21" s="157" t="s">
        <v>25</v>
      </c>
      <c r="P21" s="156">
        <v>9</v>
      </c>
      <c r="Q21" s="157" t="s">
        <v>25</v>
      </c>
      <c r="R21" s="156">
        <v>9</v>
      </c>
      <c r="S21" s="157" t="s">
        <v>25</v>
      </c>
      <c r="T21" s="156">
        <v>9</v>
      </c>
      <c r="U21" s="157" t="s">
        <v>25</v>
      </c>
      <c r="V21" s="156">
        <v>9</v>
      </c>
      <c r="W21" s="157" t="s">
        <v>25</v>
      </c>
      <c r="X21" s="156" t="s">
        <v>26</v>
      </c>
      <c r="Y21" s="157"/>
      <c r="Z21" s="158" t="s">
        <v>27</v>
      </c>
      <c r="AA21" s="157"/>
      <c r="AB21" s="158" t="s">
        <v>27</v>
      </c>
      <c r="AC21" s="157"/>
      <c r="AD21" s="158" t="s">
        <v>27</v>
      </c>
      <c r="AE21" s="157"/>
      <c r="AF21" s="158" t="s">
        <v>27</v>
      </c>
      <c r="AG21" s="157"/>
      <c r="AH21" s="158" t="s">
        <v>27</v>
      </c>
      <c r="AI21" s="157"/>
      <c r="AJ21" s="158" t="s">
        <v>28</v>
      </c>
      <c r="AK21" s="157"/>
      <c r="AL21" s="158" t="s">
        <v>28</v>
      </c>
      <c r="AM21" s="157"/>
      <c r="AN21" s="156" t="s">
        <v>28</v>
      </c>
      <c r="AO21" s="157"/>
      <c r="AP21" s="156" t="s">
        <v>28</v>
      </c>
      <c r="AQ21" s="157"/>
      <c r="AR21" s="156" t="s">
        <v>28</v>
      </c>
      <c r="AS21" s="156"/>
      <c r="AT21" s="156" t="s">
        <v>28</v>
      </c>
      <c r="AU21" s="156"/>
      <c r="AV21" s="156" t="s">
        <v>28</v>
      </c>
      <c r="AW21" s="156"/>
      <c r="AX21" s="156" t="s">
        <v>28</v>
      </c>
      <c r="AY21" s="156"/>
    </row>
    <row r="22" spans="1:51" ht="12.75" x14ac:dyDescent="0.2">
      <c r="A22" s="9" t="s">
        <v>167</v>
      </c>
      <c r="B22" s="184" t="s">
        <v>29</v>
      </c>
      <c r="C22" s="64" t="s">
        <v>3</v>
      </c>
      <c r="D22" s="65">
        <v>16</v>
      </c>
      <c r="E22" s="66"/>
      <c r="F22" s="65">
        <v>16</v>
      </c>
      <c r="G22" s="66"/>
      <c r="H22" s="65">
        <v>16</v>
      </c>
      <c r="I22" s="66"/>
      <c r="J22" s="65">
        <v>16</v>
      </c>
      <c r="K22" s="66"/>
      <c r="L22" s="65">
        <v>16</v>
      </c>
      <c r="M22" s="66"/>
      <c r="N22" s="65">
        <v>16</v>
      </c>
      <c r="O22" s="66"/>
      <c r="P22" s="65">
        <v>16</v>
      </c>
      <c r="Q22" s="66"/>
      <c r="R22" s="65">
        <v>16</v>
      </c>
      <c r="S22" s="66"/>
      <c r="T22" s="65">
        <v>16</v>
      </c>
      <c r="U22" s="66"/>
      <c r="V22" s="65">
        <v>16</v>
      </c>
      <c r="W22" s="66"/>
      <c r="X22" s="65">
        <v>18</v>
      </c>
      <c r="Y22" s="66"/>
      <c r="Z22" s="65">
        <v>18</v>
      </c>
      <c r="AA22" s="66"/>
      <c r="AB22" s="65">
        <v>18</v>
      </c>
      <c r="AC22" s="66"/>
      <c r="AD22" s="76">
        <v>21</v>
      </c>
      <c r="AE22" s="77"/>
      <c r="AF22" s="76">
        <v>21</v>
      </c>
      <c r="AG22" s="77"/>
      <c r="AH22" s="76">
        <v>21</v>
      </c>
      <c r="AI22" s="77"/>
      <c r="AJ22" s="76">
        <v>21</v>
      </c>
      <c r="AK22" s="77"/>
      <c r="AL22" s="76">
        <v>21</v>
      </c>
      <c r="AM22" s="77"/>
      <c r="AN22" s="65">
        <v>21</v>
      </c>
      <c r="AO22" s="77"/>
      <c r="AP22" s="65">
        <v>21</v>
      </c>
      <c r="AQ22" s="77"/>
      <c r="AR22" s="78">
        <v>21</v>
      </c>
      <c r="AS22" s="78"/>
      <c r="AT22" s="78">
        <v>21</v>
      </c>
      <c r="AU22" s="78"/>
      <c r="AV22" s="78">
        <v>21</v>
      </c>
      <c r="AW22" s="78"/>
      <c r="AX22" s="78">
        <v>21</v>
      </c>
      <c r="AY22" s="78"/>
    </row>
    <row r="23" spans="1:51" ht="12.75" x14ac:dyDescent="0.2">
      <c r="A23" s="9"/>
      <c r="B23" s="183"/>
      <c r="C23" s="69" t="s">
        <v>4</v>
      </c>
      <c r="D23" s="79">
        <v>7</v>
      </c>
      <c r="E23" s="80" t="s">
        <v>24</v>
      </c>
      <c r="F23" s="79">
        <v>7</v>
      </c>
      <c r="G23" s="79" t="s">
        <v>24</v>
      </c>
      <c r="H23" s="79">
        <v>7</v>
      </c>
      <c r="I23" s="80" t="s">
        <v>24</v>
      </c>
      <c r="J23" s="79">
        <v>7</v>
      </c>
      <c r="K23" s="80" t="s">
        <v>24</v>
      </c>
      <c r="L23" s="79">
        <v>7</v>
      </c>
      <c r="M23" s="80" t="s">
        <v>24</v>
      </c>
      <c r="N23" s="79">
        <v>7</v>
      </c>
      <c r="O23" s="80" t="s">
        <v>24</v>
      </c>
      <c r="P23" s="79">
        <v>7</v>
      </c>
      <c r="Q23" s="80" t="s">
        <v>24</v>
      </c>
      <c r="R23" s="79">
        <v>7</v>
      </c>
      <c r="S23" s="80" t="s">
        <v>24</v>
      </c>
      <c r="T23" s="79">
        <v>7</v>
      </c>
      <c r="U23" s="80" t="s">
        <v>24</v>
      </c>
      <c r="V23" s="79">
        <v>7</v>
      </c>
      <c r="W23" s="80" t="s">
        <v>24</v>
      </c>
      <c r="X23" s="79">
        <v>8</v>
      </c>
      <c r="Y23" s="80" t="s">
        <v>24</v>
      </c>
      <c r="Z23" s="79">
        <v>8</v>
      </c>
      <c r="AA23" s="80" t="s">
        <v>24</v>
      </c>
      <c r="AB23" s="79">
        <v>8</v>
      </c>
      <c r="AC23" s="80" t="s">
        <v>24</v>
      </c>
      <c r="AD23" s="104" t="s">
        <v>30</v>
      </c>
      <c r="AE23" s="81" t="s">
        <v>150</v>
      </c>
      <c r="AF23" s="105" t="s">
        <v>30</v>
      </c>
      <c r="AG23" s="81" t="s">
        <v>24</v>
      </c>
      <c r="AH23" s="70" t="s">
        <v>30</v>
      </c>
      <c r="AI23" s="81" t="s">
        <v>24</v>
      </c>
      <c r="AJ23" s="70" t="s">
        <v>30</v>
      </c>
      <c r="AK23" s="81" t="s">
        <v>24</v>
      </c>
      <c r="AL23" s="70" t="s">
        <v>30</v>
      </c>
      <c r="AM23" s="81" t="s">
        <v>24</v>
      </c>
      <c r="AN23" s="70" t="s">
        <v>30</v>
      </c>
      <c r="AO23" s="81" t="s">
        <v>24</v>
      </c>
      <c r="AP23" s="70" t="s">
        <v>30</v>
      </c>
      <c r="AQ23" s="81" t="s">
        <v>24</v>
      </c>
      <c r="AR23" s="70" t="s">
        <v>30</v>
      </c>
      <c r="AS23" s="70" t="s">
        <v>24</v>
      </c>
      <c r="AT23" s="70" t="s">
        <v>30</v>
      </c>
      <c r="AU23" s="70" t="s">
        <v>24</v>
      </c>
      <c r="AV23" s="70" t="s">
        <v>30</v>
      </c>
      <c r="AW23" s="70" t="s">
        <v>24</v>
      </c>
      <c r="AX23" s="70" t="s">
        <v>30</v>
      </c>
      <c r="AY23" s="70" t="s">
        <v>24</v>
      </c>
    </row>
    <row r="24" spans="1:51" ht="12.75" x14ac:dyDescent="0.2">
      <c r="A24" s="9"/>
      <c r="B24" s="180" t="s">
        <v>31</v>
      </c>
      <c r="C24" s="150" t="s">
        <v>3</v>
      </c>
      <c r="D24" s="151">
        <v>19.600000000000001</v>
      </c>
      <c r="E24" s="152"/>
      <c r="F24" s="151">
        <v>19.600000000000001</v>
      </c>
      <c r="G24" s="152"/>
      <c r="H24" s="151">
        <v>19.600000000000001</v>
      </c>
      <c r="I24" s="152"/>
      <c r="J24" s="151">
        <v>19.600000000000001</v>
      </c>
      <c r="K24" s="152"/>
      <c r="L24" s="151">
        <v>19.600000000000001</v>
      </c>
      <c r="M24" s="152"/>
      <c r="N24" s="151">
        <v>19.600000000000001</v>
      </c>
      <c r="O24" s="152"/>
      <c r="P24" s="151">
        <v>19.600000000000001</v>
      </c>
      <c r="Q24" s="152"/>
      <c r="R24" s="151">
        <v>19.600000000000001</v>
      </c>
      <c r="S24" s="152"/>
      <c r="T24" s="151">
        <v>19.600000000000001</v>
      </c>
      <c r="U24" s="152"/>
      <c r="V24" s="151">
        <v>19.600000000000001</v>
      </c>
      <c r="W24" s="152"/>
      <c r="X24" s="151">
        <v>19.600000000000001</v>
      </c>
      <c r="Y24" s="153"/>
      <c r="Z24" s="151">
        <v>19.600000000000001</v>
      </c>
      <c r="AA24" s="153"/>
      <c r="AB24" s="151">
        <v>19.600000000000001</v>
      </c>
      <c r="AC24" s="153"/>
      <c r="AD24" s="151">
        <v>19.600000000000001</v>
      </c>
      <c r="AE24" s="153"/>
      <c r="AF24" s="151">
        <v>20</v>
      </c>
      <c r="AG24" s="153"/>
      <c r="AH24" s="151">
        <v>20</v>
      </c>
      <c r="AI24" s="153"/>
      <c r="AJ24" s="151">
        <v>20</v>
      </c>
      <c r="AK24" s="153"/>
      <c r="AL24" s="151">
        <v>20</v>
      </c>
      <c r="AM24" s="153"/>
      <c r="AN24" s="151">
        <v>20</v>
      </c>
      <c r="AO24" s="153"/>
      <c r="AP24" s="151">
        <v>20</v>
      </c>
      <c r="AQ24" s="153"/>
      <c r="AR24" s="154">
        <v>20</v>
      </c>
      <c r="AS24" s="154"/>
      <c r="AT24" s="154">
        <v>20</v>
      </c>
      <c r="AU24" s="154"/>
      <c r="AV24" s="154">
        <v>20</v>
      </c>
      <c r="AW24" s="154"/>
      <c r="AX24" s="154">
        <v>20</v>
      </c>
      <c r="AY24" s="154"/>
    </row>
    <row r="25" spans="1:51" ht="12.75" x14ac:dyDescent="0.2">
      <c r="A25" s="9"/>
      <c r="B25" s="181"/>
      <c r="C25" s="155" t="s">
        <v>4</v>
      </c>
      <c r="D25" s="156">
        <v>5.5</v>
      </c>
      <c r="E25" s="157" t="s">
        <v>32</v>
      </c>
      <c r="F25" s="156">
        <v>5.5</v>
      </c>
      <c r="G25" s="157" t="s">
        <v>32</v>
      </c>
      <c r="H25" s="156">
        <v>5.5</v>
      </c>
      <c r="I25" s="157" t="s">
        <v>32</v>
      </c>
      <c r="J25" s="156">
        <v>5.5</v>
      </c>
      <c r="K25" s="157" t="s">
        <v>32</v>
      </c>
      <c r="L25" s="156">
        <v>5.5</v>
      </c>
      <c r="M25" s="157" t="s">
        <v>32</v>
      </c>
      <c r="N25" s="156">
        <v>5.5</v>
      </c>
      <c r="O25" s="157" t="s">
        <v>32</v>
      </c>
      <c r="P25" s="156">
        <v>5.5</v>
      </c>
      <c r="Q25" s="157" t="s">
        <v>32</v>
      </c>
      <c r="R25" s="156">
        <v>5.5</v>
      </c>
      <c r="S25" s="157" t="s">
        <v>32</v>
      </c>
      <c r="T25" s="156">
        <v>5.5</v>
      </c>
      <c r="U25" s="157" t="s">
        <v>32</v>
      </c>
      <c r="V25" s="156">
        <v>5.5</v>
      </c>
      <c r="W25" s="157" t="s">
        <v>32</v>
      </c>
      <c r="X25" s="156">
        <v>5.5</v>
      </c>
      <c r="Y25" s="157" t="s">
        <v>32</v>
      </c>
      <c r="Z25" s="158">
        <v>5.5</v>
      </c>
      <c r="AA25" s="157" t="s">
        <v>32</v>
      </c>
      <c r="AB25" s="158" t="s">
        <v>33</v>
      </c>
      <c r="AC25" s="157" t="s">
        <v>32</v>
      </c>
      <c r="AD25" s="158" t="s">
        <v>33</v>
      </c>
      <c r="AE25" s="157" t="s">
        <v>32</v>
      </c>
      <c r="AF25" s="158" t="s">
        <v>34</v>
      </c>
      <c r="AG25" s="157" t="s">
        <v>32</v>
      </c>
      <c r="AH25" s="158" t="s">
        <v>34</v>
      </c>
      <c r="AI25" s="157" t="s">
        <v>32</v>
      </c>
      <c r="AJ25" s="158" t="s">
        <v>34</v>
      </c>
      <c r="AK25" s="157" t="s">
        <v>32</v>
      </c>
      <c r="AL25" s="158" t="s">
        <v>34</v>
      </c>
      <c r="AM25" s="157" t="s">
        <v>32</v>
      </c>
      <c r="AN25" s="156" t="s">
        <v>34</v>
      </c>
      <c r="AO25" s="157" t="s">
        <v>32</v>
      </c>
      <c r="AP25" s="156" t="s">
        <v>34</v>
      </c>
      <c r="AQ25" s="157" t="s">
        <v>32</v>
      </c>
      <c r="AR25" s="156" t="s">
        <v>34</v>
      </c>
      <c r="AS25" s="156" t="s">
        <v>32</v>
      </c>
      <c r="AT25" s="156" t="s">
        <v>34</v>
      </c>
      <c r="AU25" s="156" t="s">
        <v>32</v>
      </c>
      <c r="AV25" s="156" t="s">
        <v>34</v>
      </c>
      <c r="AW25" s="156" t="s">
        <v>32</v>
      </c>
      <c r="AX25" s="156" t="s">
        <v>34</v>
      </c>
      <c r="AY25" s="156" t="s">
        <v>32</v>
      </c>
    </row>
    <row r="26" spans="1:51" ht="12.75" x14ac:dyDescent="0.2">
      <c r="A26" s="9"/>
      <c r="B26" s="182" t="s">
        <v>35</v>
      </c>
      <c r="C26" s="64" t="s">
        <v>3</v>
      </c>
      <c r="D26" s="65">
        <v>22</v>
      </c>
      <c r="E26" s="66"/>
      <c r="F26" s="65">
        <v>22</v>
      </c>
      <c r="G26" s="66"/>
      <c r="H26" s="65">
        <v>22</v>
      </c>
      <c r="I26" s="127"/>
      <c r="J26" s="65">
        <v>22</v>
      </c>
      <c r="K26" s="127"/>
      <c r="L26" s="65">
        <v>22</v>
      </c>
      <c r="M26" s="127"/>
      <c r="N26" s="65">
        <v>22</v>
      </c>
      <c r="O26" s="127"/>
      <c r="P26" s="65">
        <v>22</v>
      </c>
      <c r="Q26" s="127"/>
      <c r="R26" s="65">
        <v>22</v>
      </c>
      <c r="S26" s="127"/>
      <c r="T26" s="65">
        <v>22</v>
      </c>
      <c r="U26" s="127"/>
      <c r="V26" s="65">
        <v>22</v>
      </c>
      <c r="W26" s="127"/>
      <c r="X26" s="65">
        <v>23</v>
      </c>
      <c r="Y26" s="127"/>
      <c r="Z26" s="65">
        <v>23</v>
      </c>
      <c r="AA26" s="127"/>
      <c r="AB26" s="65">
        <v>25</v>
      </c>
      <c r="AC26" s="127"/>
      <c r="AD26" s="65">
        <v>25</v>
      </c>
      <c r="AE26" s="127"/>
      <c r="AF26" s="65">
        <v>25</v>
      </c>
      <c r="AG26" s="127"/>
      <c r="AH26" s="65">
        <v>25</v>
      </c>
      <c r="AI26" s="66"/>
      <c r="AJ26" s="65">
        <v>25</v>
      </c>
      <c r="AK26" s="127"/>
      <c r="AL26" s="65">
        <v>25</v>
      </c>
      <c r="AM26" s="127"/>
      <c r="AN26" s="65">
        <v>25</v>
      </c>
      <c r="AO26" s="127"/>
      <c r="AP26" s="65">
        <v>25</v>
      </c>
      <c r="AQ26" s="127"/>
      <c r="AR26" s="65">
        <v>25</v>
      </c>
      <c r="AS26" s="127"/>
      <c r="AT26" s="65">
        <v>25</v>
      </c>
      <c r="AU26" s="127"/>
      <c r="AV26" s="65">
        <v>25</v>
      </c>
      <c r="AW26" s="127"/>
      <c r="AX26" s="65">
        <v>25</v>
      </c>
      <c r="AY26" s="127"/>
    </row>
    <row r="27" spans="1:51" ht="12.75" x14ac:dyDescent="0.2">
      <c r="A27" s="9"/>
      <c r="B27" s="183"/>
      <c r="C27" s="69" t="s">
        <v>4</v>
      </c>
      <c r="D27" s="79" t="s">
        <v>7</v>
      </c>
      <c r="E27" s="80" t="s">
        <v>36</v>
      </c>
      <c r="F27" s="79" t="s">
        <v>7</v>
      </c>
      <c r="G27" s="80" t="s">
        <v>36</v>
      </c>
      <c r="H27" s="79" t="s">
        <v>7</v>
      </c>
      <c r="I27" s="128" t="s">
        <v>36</v>
      </c>
      <c r="J27" s="79" t="s">
        <v>7</v>
      </c>
      <c r="K27" s="128" t="s">
        <v>36</v>
      </c>
      <c r="L27" s="79" t="s">
        <v>7</v>
      </c>
      <c r="M27" s="128" t="s">
        <v>36</v>
      </c>
      <c r="N27" s="79" t="s">
        <v>7</v>
      </c>
      <c r="O27" s="128" t="s">
        <v>36</v>
      </c>
      <c r="P27" s="79" t="s">
        <v>30</v>
      </c>
      <c r="Q27" s="128" t="s">
        <v>36</v>
      </c>
      <c r="R27" s="79" t="s">
        <v>30</v>
      </c>
      <c r="S27" s="128" t="s">
        <v>36</v>
      </c>
      <c r="T27" s="79" t="s">
        <v>30</v>
      </c>
      <c r="U27" s="128" t="s">
        <v>36</v>
      </c>
      <c r="V27" s="79" t="s">
        <v>30</v>
      </c>
      <c r="W27" s="128" t="s">
        <v>36</v>
      </c>
      <c r="X27" s="79" t="s">
        <v>30</v>
      </c>
      <c r="Y27" s="128" t="s">
        <v>36</v>
      </c>
      <c r="Z27" s="79" t="s">
        <v>30</v>
      </c>
      <c r="AA27" s="128" t="s">
        <v>36</v>
      </c>
      <c r="AB27" s="79" t="s">
        <v>30</v>
      </c>
      <c r="AC27" s="128" t="s">
        <v>36</v>
      </c>
      <c r="AD27" s="79" t="s">
        <v>37</v>
      </c>
      <c r="AE27" s="128"/>
      <c r="AF27" s="79" t="s">
        <v>38</v>
      </c>
      <c r="AG27" s="128"/>
      <c r="AH27" s="79" t="s">
        <v>38</v>
      </c>
      <c r="AI27" s="80"/>
      <c r="AJ27" s="79" t="s">
        <v>38</v>
      </c>
      <c r="AK27" s="128"/>
      <c r="AL27" s="79" t="s">
        <v>38</v>
      </c>
      <c r="AM27" s="128"/>
      <c r="AN27" s="70" t="s">
        <v>38</v>
      </c>
      <c r="AO27" s="128"/>
      <c r="AP27" s="70" t="s">
        <v>38</v>
      </c>
      <c r="AQ27" s="128"/>
      <c r="AR27" s="70" t="s">
        <v>38</v>
      </c>
      <c r="AS27" s="128"/>
      <c r="AT27" s="70" t="s">
        <v>38</v>
      </c>
      <c r="AU27" s="128"/>
      <c r="AV27" s="70" t="s">
        <v>38</v>
      </c>
      <c r="AW27" s="128"/>
      <c r="AX27" s="70" t="s">
        <v>38</v>
      </c>
      <c r="AY27" s="71" t="s">
        <v>36</v>
      </c>
    </row>
    <row r="28" spans="1:51" ht="12.75" x14ac:dyDescent="0.2">
      <c r="A28" s="9"/>
      <c r="B28" s="180" t="s">
        <v>39</v>
      </c>
      <c r="C28" s="150" t="s">
        <v>3</v>
      </c>
      <c r="D28" s="151">
        <v>20</v>
      </c>
      <c r="E28" s="152"/>
      <c r="F28" s="151">
        <v>20</v>
      </c>
      <c r="G28" s="152"/>
      <c r="H28" s="151">
        <v>20</v>
      </c>
      <c r="I28" s="152"/>
      <c r="J28" s="151">
        <v>20</v>
      </c>
      <c r="K28" s="152"/>
      <c r="L28" s="151">
        <v>20</v>
      </c>
      <c r="M28" s="152"/>
      <c r="N28" s="151">
        <v>20</v>
      </c>
      <c r="O28" s="152"/>
      <c r="P28" s="151">
        <v>20</v>
      </c>
      <c r="Q28" s="152"/>
      <c r="R28" s="151">
        <v>20</v>
      </c>
      <c r="S28" s="152"/>
      <c r="T28" s="151">
        <v>20</v>
      </c>
      <c r="U28" s="152"/>
      <c r="V28" s="151">
        <v>20</v>
      </c>
      <c r="W28" s="152"/>
      <c r="X28" s="151">
        <v>20</v>
      </c>
      <c r="Y28" s="153"/>
      <c r="Z28" s="151">
        <v>20</v>
      </c>
      <c r="AA28" s="153"/>
      <c r="AB28" s="151">
        <v>21</v>
      </c>
      <c r="AC28" s="153"/>
      <c r="AD28" s="151">
        <v>21</v>
      </c>
      <c r="AE28" s="153"/>
      <c r="AF28" s="151">
        <v>22</v>
      </c>
      <c r="AG28" s="153"/>
      <c r="AH28" s="151">
        <v>22</v>
      </c>
      <c r="AI28" s="153"/>
      <c r="AJ28" s="151">
        <v>22</v>
      </c>
      <c r="AK28" s="153"/>
      <c r="AL28" s="151">
        <v>22</v>
      </c>
      <c r="AM28" s="153"/>
      <c r="AN28" s="151">
        <v>22</v>
      </c>
      <c r="AO28" s="153"/>
      <c r="AP28" s="151">
        <v>22</v>
      </c>
      <c r="AQ28" s="153"/>
      <c r="AR28" s="154">
        <v>22</v>
      </c>
      <c r="AS28" s="154"/>
      <c r="AT28" s="154">
        <v>22</v>
      </c>
      <c r="AU28" s="154"/>
      <c r="AV28" s="154">
        <v>22</v>
      </c>
      <c r="AW28" s="154"/>
      <c r="AX28" s="154">
        <v>22</v>
      </c>
      <c r="AY28" s="154"/>
    </row>
    <row r="29" spans="1:51" ht="12.75" x14ac:dyDescent="0.2">
      <c r="A29" s="9"/>
      <c r="B29" s="181"/>
      <c r="C29" s="155" t="s">
        <v>4</v>
      </c>
      <c r="D29" s="156">
        <v>10</v>
      </c>
      <c r="E29" s="157" t="s">
        <v>24</v>
      </c>
      <c r="F29" s="156">
        <v>10</v>
      </c>
      <c r="G29" s="157" t="s">
        <v>24</v>
      </c>
      <c r="H29" s="156">
        <v>10</v>
      </c>
      <c r="I29" s="157" t="s">
        <v>24</v>
      </c>
      <c r="J29" s="156">
        <v>10</v>
      </c>
      <c r="K29" s="157" t="s">
        <v>24</v>
      </c>
      <c r="L29" s="156">
        <v>10</v>
      </c>
      <c r="M29" s="157" t="s">
        <v>24</v>
      </c>
      <c r="N29" s="156">
        <v>10</v>
      </c>
      <c r="O29" s="157" t="s">
        <v>24</v>
      </c>
      <c r="P29" s="156">
        <v>10</v>
      </c>
      <c r="Q29" s="157" t="s">
        <v>24</v>
      </c>
      <c r="R29" s="156">
        <v>10</v>
      </c>
      <c r="S29" s="157" t="s">
        <v>24</v>
      </c>
      <c r="T29" s="156">
        <v>10</v>
      </c>
      <c r="U29" s="157" t="s">
        <v>24</v>
      </c>
      <c r="V29" s="156">
        <v>10</v>
      </c>
      <c r="W29" s="157" t="s">
        <v>24</v>
      </c>
      <c r="X29" s="156">
        <v>10</v>
      </c>
      <c r="Y29" s="157" t="s">
        <v>24</v>
      </c>
      <c r="Z29" s="158">
        <v>10</v>
      </c>
      <c r="AA29" s="157" t="s">
        <v>24</v>
      </c>
      <c r="AB29" s="158" t="s">
        <v>30</v>
      </c>
      <c r="AC29" s="157" t="s">
        <v>24</v>
      </c>
      <c r="AD29" s="158" t="s">
        <v>30</v>
      </c>
      <c r="AE29" s="157" t="s">
        <v>24</v>
      </c>
      <c r="AF29" s="158" t="s">
        <v>30</v>
      </c>
      <c r="AG29" s="157" t="s">
        <v>24</v>
      </c>
      <c r="AH29" s="158" t="s">
        <v>30</v>
      </c>
      <c r="AI29" s="157" t="s">
        <v>24</v>
      </c>
      <c r="AJ29" s="158" t="s">
        <v>37</v>
      </c>
      <c r="AK29" s="157" t="s">
        <v>24</v>
      </c>
      <c r="AL29" s="158" t="s">
        <v>37</v>
      </c>
      <c r="AM29" s="157" t="s">
        <v>24</v>
      </c>
      <c r="AN29" s="156" t="s">
        <v>37</v>
      </c>
      <c r="AO29" s="157" t="s">
        <v>24</v>
      </c>
      <c r="AP29" s="156" t="s">
        <v>37</v>
      </c>
      <c r="AQ29" s="157" t="s">
        <v>24</v>
      </c>
      <c r="AR29" s="156" t="s">
        <v>37</v>
      </c>
      <c r="AS29" s="156" t="s">
        <v>24</v>
      </c>
      <c r="AT29" s="156" t="s">
        <v>37</v>
      </c>
      <c r="AU29" s="156" t="s">
        <v>24</v>
      </c>
      <c r="AV29" s="156" t="s">
        <v>37</v>
      </c>
      <c r="AW29" s="156" t="s">
        <v>24</v>
      </c>
      <c r="AX29" s="156" t="s">
        <v>37</v>
      </c>
      <c r="AY29" s="156" t="s">
        <v>24</v>
      </c>
    </row>
    <row r="30" spans="1:51" ht="12.75" x14ac:dyDescent="0.2">
      <c r="A30" s="9"/>
      <c r="B30" s="182" t="s">
        <v>40</v>
      </c>
      <c r="C30" s="64" t="s">
        <v>3</v>
      </c>
      <c r="D30" s="65">
        <v>10</v>
      </c>
      <c r="E30" s="66"/>
      <c r="F30" s="65">
        <v>10</v>
      </c>
      <c r="G30" s="66"/>
      <c r="H30" s="65">
        <v>13</v>
      </c>
      <c r="I30" s="127"/>
      <c r="J30" s="65">
        <v>15</v>
      </c>
      <c r="K30" s="127"/>
      <c r="L30" s="65">
        <v>15</v>
      </c>
      <c r="M30" s="127"/>
      <c r="N30" s="65">
        <v>15</v>
      </c>
      <c r="O30" s="127"/>
      <c r="P30" s="65">
        <v>15</v>
      </c>
      <c r="Q30" s="127"/>
      <c r="R30" s="65">
        <v>15</v>
      </c>
      <c r="S30" s="127"/>
      <c r="T30" s="65">
        <v>15</v>
      </c>
      <c r="U30" s="127"/>
      <c r="V30" s="65">
        <v>15</v>
      </c>
      <c r="W30" s="127"/>
      <c r="X30" s="65">
        <v>15</v>
      </c>
      <c r="Y30" s="127"/>
      <c r="Z30" s="65">
        <v>15</v>
      </c>
      <c r="AA30" s="127"/>
      <c r="AB30" s="65">
        <v>17</v>
      </c>
      <c r="AC30" s="127"/>
      <c r="AD30" s="65">
        <v>18</v>
      </c>
      <c r="AE30" s="127"/>
      <c r="AF30" s="65">
        <v>19</v>
      </c>
      <c r="AG30" s="127"/>
      <c r="AH30" s="65">
        <v>19</v>
      </c>
      <c r="AI30" s="67"/>
      <c r="AJ30" s="65">
        <v>19</v>
      </c>
      <c r="AK30" s="127"/>
      <c r="AL30" s="65">
        <v>19</v>
      </c>
      <c r="AM30" s="127"/>
      <c r="AN30" s="65">
        <v>19</v>
      </c>
      <c r="AO30" s="127"/>
      <c r="AP30" s="65">
        <v>19</v>
      </c>
      <c r="AQ30" s="127"/>
      <c r="AR30" s="65">
        <v>19</v>
      </c>
      <c r="AS30" s="127"/>
      <c r="AT30" s="65">
        <v>19</v>
      </c>
      <c r="AU30" s="127"/>
      <c r="AV30" s="65">
        <v>19</v>
      </c>
      <c r="AW30" s="127"/>
      <c r="AX30" s="65">
        <v>19</v>
      </c>
      <c r="AY30" s="127"/>
    </row>
    <row r="31" spans="1:51" ht="12.75" x14ac:dyDescent="0.2">
      <c r="A31" s="9"/>
      <c r="B31" s="183"/>
      <c r="C31" s="69" t="s">
        <v>4</v>
      </c>
      <c r="D31" s="70" t="s">
        <v>8</v>
      </c>
      <c r="E31" s="71"/>
      <c r="F31" s="70" t="s">
        <v>8</v>
      </c>
      <c r="G31" s="71"/>
      <c r="H31" s="70" t="s">
        <v>8</v>
      </c>
      <c r="I31" s="72"/>
      <c r="J31" s="70" t="s">
        <v>8</v>
      </c>
      <c r="K31" s="72"/>
      <c r="L31" s="70" t="s">
        <v>8</v>
      </c>
      <c r="M31" s="72"/>
      <c r="N31" s="70" t="s">
        <v>41</v>
      </c>
      <c r="O31" s="72"/>
      <c r="P31" s="70" t="s">
        <v>41</v>
      </c>
      <c r="Q31" s="72"/>
      <c r="R31" s="70" t="s">
        <v>41</v>
      </c>
      <c r="S31" s="72"/>
      <c r="T31" s="70" t="s">
        <v>41</v>
      </c>
      <c r="U31" s="72"/>
      <c r="V31" s="70" t="s">
        <v>41</v>
      </c>
      <c r="W31" s="72"/>
      <c r="X31" s="70" t="s">
        <v>41</v>
      </c>
      <c r="Y31" s="72"/>
      <c r="Z31" s="70" t="s">
        <v>41</v>
      </c>
      <c r="AA31" s="72"/>
      <c r="AB31" s="70" t="s">
        <v>41</v>
      </c>
      <c r="AC31" s="72"/>
      <c r="AD31" s="70" t="s">
        <v>41</v>
      </c>
      <c r="AE31" s="72"/>
      <c r="AF31" s="70" t="s">
        <v>42</v>
      </c>
      <c r="AG31" s="72"/>
      <c r="AH31" s="70" t="s">
        <v>42</v>
      </c>
      <c r="AI31" s="71"/>
      <c r="AJ31" s="70" t="s">
        <v>42</v>
      </c>
      <c r="AK31" s="72"/>
      <c r="AL31" s="70" t="s">
        <v>42</v>
      </c>
      <c r="AM31" s="72"/>
      <c r="AN31" s="70" t="s">
        <v>42</v>
      </c>
      <c r="AO31" s="72"/>
      <c r="AP31" s="70" t="s">
        <v>42</v>
      </c>
      <c r="AQ31" s="72"/>
      <c r="AR31" s="70" t="s">
        <v>42</v>
      </c>
      <c r="AS31" s="72"/>
      <c r="AT31" s="70" t="s">
        <v>42</v>
      </c>
      <c r="AU31" s="72"/>
      <c r="AV31" s="70" t="s">
        <v>42</v>
      </c>
      <c r="AW31" s="72"/>
      <c r="AX31" s="70" t="s">
        <v>42</v>
      </c>
      <c r="AY31" s="72"/>
    </row>
    <row r="32" spans="1:51" ht="12.75" x14ac:dyDescent="0.2">
      <c r="A32" s="9"/>
      <c r="B32" s="180" t="s">
        <v>43</v>
      </c>
      <c r="C32" s="150" t="s">
        <v>3</v>
      </c>
      <c r="D32" s="151">
        <v>18</v>
      </c>
      <c r="E32" s="152"/>
      <c r="F32" s="151">
        <v>18</v>
      </c>
      <c r="G32" s="152"/>
      <c r="H32" s="151">
        <v>18</v>
      </c>
      <c r="I32" s="152"/>
      <c r="J32" s="151">
        <v>18</v>
      </c>
      <c r="K32" s="152"/>
      <c r="L32" s="151">
        <v>18</v>
      </c>
      <c r="M32" s="152"/>
      <c r="N32" s="151">
        <v>18</v>
      </c>
      <c r="O32" s="152"/>
      <c r="P32" s="151">
        <v>18</v>
      </c>
      <c r="Q32" s="152"/>
      <c r="R32" s="151">
        <v>18</v>
      </c>
      <c r="S32" s="152"/>
      <c r="T32" s="151">
        <v>18</v>
      </c>
      <c r="U32" s="152"/>
      <c r="V32" s="151">
        <v>21</v>
      </c>
      <c r="W32" s="152"/>
      <c r="X32" s="151">
        <v>21</v>
      </c>
      <c r="Y32" s="153"/>
      <c r="Z32" s="151">
        <v>22</v>
      </c>
      <c r="AA32" s="153"/>
      <c r="AB32" s="151">
        <v>22</v>
      </c>
      <c r="AC32" s="153"/>
      <c r="AD32" s="151">
        <v>21</v>
      </c>
      <c r="AE32" s="153"/>
      <c r="AF32" s="151">
        <v>21</v>
      </c>
      <c r="AG32" s="153"/>
      <c r="AH32" s="151">
        <v>21</v>
      </c>
      <c r="AI32" s="153"/>
      <c r="AJ32" s="151">
        <v>21</v>
      </c>
      <c r="AK32" s="153"/>
      <c r="AL32" s="151">
        <v>21</v>
      </c>
      <c r="AM32" s="153"/>
      <c r="AN32" s="151">
        <v>21</v>
      </c>
      <c r="AO32" s="153"/>
      <c r="AP32" s="151">
        <v>21</v>
      </c>
      <c r="AQ32" s="153"/>
      <c r="AR32" s="154">
        <v>21</v>
      </c>
      <c r="AS32" s="154"/>
      <c r="AT32" s="154">
        <v>21</v>
      </c>
      <c r="AU32" s="154"/>
      <c r="AV32" s="154">
        <v>21</v>
      </c>
      <c r="AW32" s="154"/>
      <c r="AX32" s="154">
        <v>21</v>
      </c>
      <c r="AY32" s="154"/>
    </row>
    <row r="33" spans="1:51" ht="12.75" x14ac:dyDescent="0.2">
      <c r="A33" s="9"/>
      <c r="B33" s="181"/>
      <c r="C33" s="155" t="s">
        <v>4</v>
      </c>
      <c r="D33" s="156" t="s">
        <v>7</v>
      </c>
      <c r="E33" s="157"/>
      <c r="F33" s="156" t="s">
        <v>7</v>
      </c>
      <c r="G33" s="157"/>
      <c r="H33" s="156" t="s">
        <v>7</v>
      </c>
      <c r="I33" s="157"/>
      <c r="J33" s="156" t="s">
        <v>9</v>
      </c>
      <c r="K33" s="157"/>
      <c r="L33" s="156" t="s">
        <v>8</v>
      </c>
      <c r="M33" s="157"/>
      <c r="N33" s="156" t="s">
        <v>8</v>
      </c>
      <c r="O33" s="157"/>
      <c r="P33" s="156" t="s">
        <v>8</v>
      </c>
      <c r="Q33" s="157"/>
      <c r="R33" s="156" t="s">
        <v>8</v>
      </c>
      <c r="S33" s="157"/>
      <c r="T33" s="156" t="s">
        <v>8</v>
      </c>
      <c r="U33" s="157"/>
      <c r="V33" s="156" t="s">
        <v>30</v>
      </c>
      <c r="W33" s="157"/>
      <c r="X33" s="156">
        <v>10</v>
      </c>
      <c r="Y33" s="157"/>
      <c r="Z33" s="158">
        <v>12</v>
      </c>
      <c r="AA33" s="157"/>
      <c r="AB33" s="158">
        <v>12</v>
      </c>
      <c r="AC33" s="157"/>
      <c r="AD33" s="158">
        <v>12</v>
      </c>
      <c r="AE33" s="157"/>
      <c r="AF33" s="158">
        <v>12</v>
      </c>
      <c r="AG33" s="157"/>
      <c r="AH33" s="158">
        <v>12</v>
      </c>
      <c r="AI33" s="157"/>
      <c r="AJ33" s="158">
        <v>12</v>
      </c>
      <c r="AK33" s="157"/>
      <c r="AL33" s="158">
        <v>12</v>
      </c>
      <c r="AM33" s="157"/>
      <c r="AN33" s="156" t="s">
        <v>44</v>
      </c>
      <c r="AO33" s="157"/>
      <c r="AP33" s="156" t="s">
        <v>44</v>
      </c>
      <c r="AQ33" s="157"/>
      <c r="AR33" s="156" t="s">
        <v>44</v>
      </c>
      <c r="AS33" s="156"/>
      <c r="AT33" s="156" t="s">
        <v>44</v>
      </c>
      <c r="AU33" s="156"/>
      <c r="AV33" s="156" t="s">
        <v>44</v>
      </c>
      <c r="AW33" s="156"/>
      <c r="AX33" s="156" t="s">
        <v>44</v>
      </c>
      <c r="AY33" s="156"/>
    </row>
    <row r="34" spans="1:51" ht="12.75" x14ac:dyDescent="0.2">
      <c r="A34" s="9"/>
      <c r="B34" s="184" t="s">
        <v>45</v>
      </c>
      <c r="C34" s="64" t="s">
        <v>3</v>
      </c>
      <c r="D34" s="65">
        <v>18</v>
      </c>
      <c r="E34" s="66"/>
      <c r="F34" s="65">
        <v>18</v>
      </c>
      <c r="G34" s="66"/>
      <c r="H34" s="65">
        <v>18</v>
      </c>
      <c r="I34" s="66"/>
      <c r="J34" s="65">
        <v>18</v>
      </c>
      <c r="K34" s="66"/>
      <c r="L34" s="65">
        <v>18</v>
      </c>
      <c r="M34" s="66"/>
      <c r="N34" s="65">
        <v>18</v>
      </c>
      <c r="O34" s="66"/>
      <c r="P34" s="65">
        <v>18</v>
      </c>
      <c r="Q34" s="66"/>
      <c r="R34" s="65">
        <v>18</v>
      </c>
      <c r="S34" s="66"/>
      <c r="T34" s="65">
        <v>18</v>
      </c>
      <c r="U34" s="66"/>
      <c r="V34" s="65">
        <v>19</v>
      </c>
      <c r="W34" s="66"/>
      <c r="X34" s="65">
        <v>21</v>
      </c>
      <c r="Y34" s="66"/>
      <c r="Z34" s="65">
        <v>21</v>
      </c>
      <c r="AA34" s="66"/>
      <c r="AB34" s="65">
        <v>21</v>
      </c>
      <c r="AC34" s="66"/>
      <c r="AD34" s="76">
        <v>21</v>
      </c>
      <c r="AE34" s="77"/>
      <c r="AF34" s="76">
        <v>21</v>
      </c>
      <c r="AG34" s="77"/>
      <c r="AH34" s="76">
        <v>21</v>
      </c>
      <c r="AI34" s="77"/>
      <c r="AJ34" s="76">
        <v>21</v>
      </c>
      <c r="AK34" s="77"/>
      <c r="AL34" s="76">
        <v>21</v>
      </c>
      <c r="AM34" s="77"/>
      <c r="AN34" s="65">
        <v>21</v>
      </c>
      <c r="AO34" s="77"/>
      <c r="AP34" s="65">
        <v>21</v>
      </c>
      <c r="AQ34" s="77"/>
      <c r="AR34" s="78">
        <v>21</v>
      </c>
      <c r="AS34" s="78"/>
      <c r="AT34" s="78">
        <v>21</v>
      </c>
      <c r="AU34" s="78"/>
      <c r="AV34" s="78">
        <v>21</v>
      </c>
      <c r="AW34" s="78"/>
      <c r="AX34" s="78">
        <v>21</v>
      </c>
      <c r="AY34" s="78"/>
    </row>
    <row r="35" spans="1:51" ht="12.75" x14ac:dyDescent="0.2">
      <c r="A35" s="9"/>
      <c r="B35" s="183"/>
      <c r="C35" s="69" t="s">
        <v>4</v>
      </c>
      <c r="D35" s="79" t="s">
        <v>8</v>
      </c>
      <c r="E35" s="80"/>
      <c r="F35" s="79" t="s">
        <v>42</v>
      </c>
      <c r="G35" s="79"/>
      <c r="H35" s="79" t="s">
        <v>42</v>
      </c>
      <c r="I35" s="80"/>
      <c r="J35" s="79" t="s">
        <v>42</v>
      </c>
      <c r="K35" s="80"/>
      <c r="L35" s="79" t="s">
        <v>42</v>
      </c>
      <c r="M35" s="80"/>
      <c r="N35" s="79" t="s">
        <v>42</v>
      </c>
      <c r="O35" s="80"/>
      <c r="P35" s="79" t="s">
        <v>42</v>
      </c>
      <c r="Q35" s="80"/>
      <c r="R35" s="79" t="s">
        <v>42</v>
      </c>
      <c r="S35" s="80"/>
      <c r="T35" s="79" t="s">
        <v>42</v>
      </c>
      <c r="U35" s="80"/>
      <c r="V35" s="79" t="s">
        <v>42</v>
      </c>
      <c r="W35" s="80"/>
      <c r="X35" s="79" t="s">
        <v>42</v>
      </c>
      <c r="Y35" s="80"/>
      <c r="Z35" s="79" t="s">
        <v>42</v>
      </c>
      <c r="AA35" s="80"/>
      <c r="AB35" s="79" t="s">
        <v>42</v>
      </c>
      <c r="AC35" s="80"/>
      <c r="AD35" s="104" t="s">
        <v>42</v>
      </c>
      <c r="AE35" s="81"/>
      <c r="AF35" s="105" t="s">
        <v>42</v>
      </c>
      <c r="AG35" s="81"/>
      <c r="AH35" s="70" t="s">
        <v>42</v>
      </c>
      <c r="AI35" s="81"/>
      <c r="AJ35" s="70" t="s">
        <v>42</v>
      </c>
      <c r="AK35" s="81"/>
      <c r="AL35" s="70" t="s">
        <v>42</v>
      </c>
      <c r="AM35" s="81"/>
      <c r="AN35" s="70" t="s">
        <v>42</v>
      </c>
      <c r="AO35" s="81"/>
      <c r="AP35" s="70" t="s">
        <v>42</v>
      </c>
      <c r="AQ35" s="81"/>
      <c r="AR35" s="70" t="s">
        <v>42</v>
      </c>
      <c r="AS35" s="70"/>
      <c r="AT35" s="70" t="s">
        <v>42</v>
      </c>
      <c r="AU35" s="70"/>
      <c r="AV35" s="70" t="s">
        <v>42</v>
      </c>
      <c r="AW35" s="70"/>
      <c r="AX35" s="70" t="s">
        <v>42</v>
      </c>
      <c r="AY35" s="70"/>
    </row>
    <row r="36" spans="1:51" ht="12.75" x14ac:dyDescent="0.2">
      <c r="A36" s="9"/>
      <c r="B36" s="180" t="s">
        <v>46</v>
      </c>
      <c r="C36" s="150" t="s">
        <v>3</v>
      </c>
      <c r="D36" s="151">
        <v>15</v>
      </c>
      <c r="E36" s="152"/>
      <c r="F36" s="151">
        <v>15</v>
      </c>
      <c r="G36" s="152"/>
      <c r="H36" s="151">
        <v>15</v>
      </c>
      <c r="I36" s="152"/>
      <c r="J36" s="151">
        <v>15</v>
      </c>
      <c r="K36" s="152"/>
      <c r="L36" s="151">
        <v>15</v>
      </c>
      <c r="M36" s="152"/>
      <c r="N36" s="151">
        <v>15</v>
      </c>
      <c r="O36" s="152"/>
      <c r="P36" s="151">
        <v>15</v>
      </c>
      <c r="Q36" s="152"/>
      <c r="R36" s="151">
        <v>15</v>
      </c>
      <c r="S36" s="152"/>
      <c r="T36" s="151">
        <v>15</v>
      </c>
      <c r="U36" s="152"/>
      <c r="V36" s="151">
        <v>15</v>
      </c>
      <c r="W36" s="152"/>
      <c r="X36" s="151">
        <v>15</v>
      </c>
      <c r="Y36" s="153"/>
      <c r="Z36" s="151">
        <v>15</v>
      </c>
      <c r="AA36" s="153"/>
      <c r="AB36" s="151">
        <v>15</v>
      </c>
      <c r="AC36" s="153"/>
      <c r="AD36" s="151">
        <v>15</v>
      </c>
      <c r="AE36" s="153"/>
      <c r="AF36" s="151">
        <v>15</v>
      </c>
      <c r="AG36" s="153"/>
      <c r="AH36" s="151">
        <v>17</v>
      </c>
      <c r="AI36" s="153"/>
      <c r="AJ36" s="151">
        <v>17</v>
      </c>
      <c r="AK36" s="153"/>
      <c r="AL36" s="151">
        <v>17</v>
      </c>
      <c r="AM36" s="153"/>
      <c r="AN36" s="151">
        <v>17</v>
      </c>
      <c r="AO36" s="153"/>
      <c r="AP36" s="151">
        <v>17</v>
      </c>
      <c r="AQ36" s="153"/>
      <c r="AR36" s="154">
        <v>17</v>
      </c>
      <c r="AS36" s="154"/>
      <c r="AT36" s="154">
        <v>17</v>
      </c>
      <c r="AU36" s="154"/>
      <c r="AV36" s="154">
        <v>17</v>
      </c>
      <c r="AW36" s="154"/>
      <c r="AX36" s="154">
        <v>16</v>
      </c>
      <c r="AY36" s="154"/>
    </row>
    <row r="37" spans="1:51" ht="12.75" x14ac:dyDescent="0.2">
      <c r="A37" s="9"/>
      <c r="B37" s="181"/>
      <c r="C37" s="155" t="s">
        <v>4</v>
      </c>
      <c r="D37" s="156" t="s">
        <v>5</v>
      </c>
      <c r="E37" s="157" t="s">
        <v>47</v>
      </c>
      <c r="F37" s="156" t="s">
        <v>5</v>
      </c>
      <c r="G37" s="157" t="s">
        <v>47</v>
      </c>
      <c r="H37" s="156" t="s">
        <v>5</v>
      </c>
      <c r="I37" s="157" t="s">
        <v>47</v>
      </c>
      <c r="J37" s="156" t="s">
        <v>5</v>
      </c>
      <c r="K37" s="157" t="s">
        <v>47</v>
      </c>
      <c r="L37" s="156" t="s">
        <v>5</v>
      </c>
      <c r="M37" s="157" t="s">
        <v>47</v>
      </c>
      <c r="N37" s="156" t="s">
        <v>5</v>
      </c>
      <c r="O37" s="157" t="s">
        <v>47</v>
      </c>
      <c r="P37" s="156" t="s">
        <v>5</v>
      </c>
      <c r="Q37" s="157" t="s">
        <v>47</v>
      </c>
      <c r="R37" s="156" t="s">
        <v>5</v>
      </c>
      <c r="S37" s="157" t="s">
        <v>47</v>
      </c>
      <c r="T37" s="156" t="s">
        <v>5</v>
      </c>
      <c r="U37" s="157" t="s">
        <v>47</v>
      </c>
      <c r="V37" s="156" t="s">
        <v>5</v>
      </c>
      <c r="W37" s="157" t="s">
        <v>47</v>
      </c>
      <c r="X37" s="156" t="s">
        <v>5</v>
      </c>
      <c r="Y37" s="157" t="s">
        <v>47</v>
      </c>
      <c r="Z37" s="158" t="s">
        <v>5</v>
      </c>
      <c r="AA37" s="157" t="s">
        <v>47</v>
      </c>
      <c r="AB37" s="158" t="s">
        <v>5</v>
      </c>
      <c r="AC37" s="157" t="s">
        <v>47</v>
      </c>
      <c r="AD37" s="158" t="s">
        <v>5</v>
      </c>
      <c r="AE37" s="157" t="s">
        <v>47</v>
      </c>
      <c r="AF37" s="158" t="s">
        <v>5</v>
      </c>
      <c r="AG37" s="157" t="s">
        <v>47</v>
      </c>
      <c r="AH37" s="158" t="s">
        <v>23</v>
      </c>
      <c r="AI37" s="157" t="s">
        <v>47</v>
      </c>
      <c r="AJ37" s="158" t="s">
        <v>23</v>
      </c>
      <c r="AK37" s="157" t="s">
        <v>47</v>
      </c>
      <c r="AL37" s="158" t="s">
        <v>23</v>
      </c>
      <c r="AM37" s="157" t="s">
        <v>47</v>
      </c>
      <c r="AN37" s="156" t="s">
        <v>23</v>
      </c>
      <c r="AO37" s="157" t="s">
        <v>47</v>
      </c>
      <c r="AP37" s="156" t="s">
        <v>23</v>
      </c>
      <c r="AQ37" s="157" t="s">
        <v>47</v>
      </c>
      <c r="AR37" s="156" t="s">
        <v>23</v>
      </c>
      <c r="AS37" s="156" t="s">
        <v>47</v>
      </c>
      <c r="AT37" s="156" t="s">
        <v>23</v>
      </c>
      <c r="AU37" s="156" t="s">
        <v>47</v>
      </c>
      <c r="AV37" s="156" t="s">
        <v>23</v>
      </c>
      <c r="AW37" s="156" t="s">
        <v>47</v>
      </c>
      <c r="AX37" s="156" t="s">
        <v>169</v>
      </c>
      <c r="AY37" s="156"/>
    </row>
    <row r="38" spans="1:51" ht="12.75" x14ac:dyDescent="0.2">
      <c r="A38" s="9"/>
      <c r="B38" s="182" t="s">
        <v>48</v>
      </c>
      <c r="C38" s="64" t="s">
        <v>3</v>
      </c>
      <c r="D38" s="65">
        <v>25</v>
      </c>
      <c r="E38" s="66"/>
      <c r="F38" s="65">
        <v>25</v>
      </c>
      <c r="G38" s="66"/>
      <c r="H38" s="65">
        <v>25</v>
      </c>
      <c r="I38" s="127"/>
      <c r="J38" s="65">
        <v>25</v>
      </c>
      <c r="K38" s="127"/>
      <c r="L38" s="65">
        <v>25</v>
      </c>
      <c r="M38" s="127"/>
      <c r="N38" s="65">
        <v>25</v>
      </c>
      <c r="O38" s="127"/>
      <c r="P38" s="65">
        <v>20</v>
      </c>
      <c r="Q38" s="127"/>
      <c r="R38" s="65">
        <v>20</v>
      </c>
      <c r="S38" s="127"/>
      <c r="T38" s="65">
        <v>20</v>
      </c>
      <c r="U38" s="127"/>
      <c r="V38" s="65">
        <v>25</v>
      </c>
      <c r="W38" s="127"/>
      <c r="X38" s="65">
        <v>25</v>
      </c>
      <c r="Y38" s="127"/>
      <c r="Z38" s="65">
        <v>25</v>
      </c>
      <c r="AA38" s="127"/>
      <c r="AB38" s="65">
        <v>27</v>
      </c>
      <c r="AC38" s="127"/>
      <c r="AD38" s="65">
        <v>27</v>
      </c>
      <c r="AE38" s="127"/>
      <c r="AF38" s="65">
        <v>27</v>
      </c>
      <c r="AG38" s="127"/>
      <c r="AH38" s="65">
        <v>27</v>
      </c>
      <c r="AI38" s="66"/>
      <c r="AJ38" s="65">
        <v>27</v>
      </c>
      <c r="AK38" s="127"/>
      <c r="AL38" s="65">
        <v>27</v>
      </c>
      <c r="AM38" s="127"/>
      <c r="AN38" s="65">
        <v>27</v>
      </c>
      <c r="AO38" s="127"/>
      <c r="AP38" s="65">
        <v>27</v>
      </c>
      <c r="AQ38" s="127"/>
      <c r="AR38" s="65">
        <v>27</v>
      </c>
      <c r="AS38" s="127"/>
      <c r="AT38" s="65">
        <v>27</v>
      </c>
      <c r="AU38" s="127"/>
      <c r="AV38" s="65">
        <v>27</v>
      </c>
      <c r="AW38" s="127"/>
      <c r="AX38" s="65">
        <v>27</v>
      </c>
      <c r="AY38" s="127"/>
    </row>
    <row r="39" spans="1:51" ht="12.75" x14ac:dyDescent="0.2">
      <c r="A39" s="9"/>
      <c r="B39" s="183"/>
      <c r="C39" s="69" t="s">
        <v>4</v>
      </c>
      <c r="D39" s="79" t="s">
        <v>49</v>
      </c>
      <c r="E39" s="80" t="s">
        <v>36</v>
      </c>
      <c r="F39" s="79" t="s">
        <v>49</v>
      </c>
      <c r="G39" s="80" t="s">
        <v>36</v>
      </c>
      <c r="H39" s="79" t="s">
        <v>49</v>
      </c>
      <c r="I39" s="128" t="s">
        <v>36</v>
      </c>
      <c r="J39" s="79" t="s">
        <v>49</v>
      </c>
      <c r="K39" s="128" t="s">
        <v>36</v>
      </c>
      <c r="L39" s="79" t="s">
        <v>50</v>
      </c>
      <c r="M39" s="128"/>
      <c r="N39" s="79" t="s">
        <v>50</v>
      </c>
      <c r="O39" s="128"/>
      <c r="P39" s="79" t="s">
        <v>50</v>
      </c>
      <c r="Q39" s="128"/>
      <c r="R39" s="79" t="s">
        <v>8</v>
      </c>
      <c r="S39" s="128"/>
      <c r="T39" s="79" t="s">
        <v>8</v>
      </c>
      <c r="U39" s="128"/>
      <c r="V39" s="79" t="s">
        <v>51</v>
      </c>
      <c r="W39" s="128"/>
      <c r="X39" s="79" t="s">
        <v>51</v>
      </c>
      <c r="Y39" s="128"/>
      <c r="Z39" s="79" t="s">
        <v>51</v>
      </c>
      <c r="AA39" s="128"/>
      <c r="AB39" s="79" t="s">
        <v>51</v>
      </c>
      <c r="AC39" s="128"/>
      <c r="AD39" s="79" t="s">
        <v>51</v>
      </c>
      <c r="AE39" s="128"/>
      <c r="AF39" s="79" t="s">
        <v>51</v>
      </c>
      <c r="AG39" s="128"/>
      <c r="AH39" s="79" t="s">
        <v>51</v>
      </c>
      <c r="AI39" s="80"/>
      <c r="AJ39" s="79" t="s">
        <v>51</v>
      </c>
      <c r="AK39" s="128"/>
      <c r="AL39" s="79" t="s">
        <v>51</v>
      </c>
      <c r="AM39" s="128"/>
      <c r="AN39" s="70" t="s">
        <v>51</v>
      </c>
      <c r="AO39" s="128"/>
      <c r="AP39" s="70" t="s">
        <v>51</v>
      </c>
      <c r="AQ39" s="128"/>
      <c r="AR39" s="70" t="s">
        <v>51</v>
      </c>
      <c r="AS39" s="128"/>
      <c r="AT39" s="70" t="s">
        <v>51</v>
      </c>
      <c r="AU39" s="128"/>
      <c r="AV39" s="70" t="s">
        <v>51</v>
      </c>
      <c r="AW39" s="128"/>
      <c r="AX39" s="70" t="s">
        <v>51</v>
      </c>
      <c r="AY39" s="128"/>
    </row>
    <row r="40" spans="1:51" ht="12.75" x14ac:dyDescent="0.2">
      <c r="A40" s="9"/>
      <c r="B40" s="180" t="s">
        <v>52</v>
      </c>
      <c r="C40" s="150" t="s">
        <v>3</v>
      </c>
      <c r="D40" s="151">
        <v>15</v>
      </c>
      <c r="E40" s="152"/>
      <c r="F40" s="151">
        <v>15</v>
      </c>
      <c r="G40" s="152"/>
      <c r="H40" s="151">
        <v>15</v>
      </c>
      <c r="I40" s="152"/>
      <c r="J40" s="151">
        <v>15</v>
      </c>
      <c r="K40" s="152"/>
      <c r="L40" s="151">
        <v>18</v>
      </c>
      <c r="M40" s="152"/>
      <c r="N40" s="151">
        <v>18</v>
      </c>
      <c r="O40" s="152"/>
      <c r="P40" s="151">
        <v>18</v>
      </c>
      <c r="Q40" s="152"/>
      <c r="R40" s="151">
        <v>18</v>
      </c>
      <c r="S40" s="152"/>
      <c r="T40" s="151">
        <v>18</v>
      </c>
      <c r="U40" s="152"/>
      <c r="V40" s="151">
        <v>18</v>
      </c>
      <c r="W40" s="152"/>
      <c r="X40" s="151">
        <v>18</v>
      </c>
      <c r="Y40" s="153"/>
      <c r="Z40" s="151">
        <v>18</v>
      </c>
      <c r="AA40" s="153"/>
      <c r="AB40" s="151">
        <v>18</v>
      </c>
      <c r="AC40" s="153"/>
      <c r="AD40" s="151">
        <v>18</v>
      </c>
      <c r="AE40" s="153"/>
      <c r="AF40" s="151">
        <v>18</v>
      </c>
      <c r="AG40" s="153"/>
      <c r="AH40" s="151">
        <v>18</v>
      </c>
      <c r="AI40" s="153"/>
      <c r="AJ40" s="151">
        <v>18</v>
      </c>
      <c r="AK40" s="153"/>
      <c r="AL40" s="151">
        <v>18</v>
      </c>
      <c r="AM40" s="153"/>
      <c r="AN40" s="151">
        <v>18</v>
      </c>
      <c r="AO40" s="153"/>
      <c r="AP40" s="151">
        <v>18</v>
      </c>
      <c r="AQ40" s="153"/>
      <c r="AR40" s="154">
        <v>18</v>
      </c>
      <c r="AS40" s="154"/>
      <c r="AT40" s="154">
        <v>18</v>
      </c>
      <c r="AU40" s="154"/>
      <c r="AV40" s="154">
        <v>18</v>
      </c>
      <c r="AW40" s="154"/>
      <c r="AX40" s="154">
        <v>18</v>
      </c>
      <c r="AY40" s="154"/>
    </row>
    <row r="41" spans="1:51" ht="12.75" x14ac:dyDescent="0.2">
      <c r="A41" s="9"/>
      <c r="B41" s="181"/>
      <c r="C41" s="155" t="s">
        <v>4</v>
      </c>
      <c r="D41" s="156" t="s">
        <v>8</v>
      </c>
      <c r="E41" s="157"/>
      <c r="F41" s="156" t="s">
        <v>8</v>
      </c>
      <c r="G41" s="157"/>
      <c r="H41" s="156" t="s">
        <v>8</v>
      </c>
      <c r="I41" s="157"/>
      <c r="J41" s="156" t="s">
        <v>8</v>
      </c>
      <c r="K41" s="157"/>
      <c r="L41" s="156">
        <v>5</v>
      </c>
      <c r="M41" s="157"/>
      <c r="N41" s="156">
        <v>5</v>
      </c>
      <c r="O41" s="157"/>
      <c r="P41" s="156">
        <v>5</v>
      </c>
      <c r="Q41" s="157"/>
      <c r="R41" s="156">
        <v>5</v>
      </c>
      <c r="S41" s="157"/>
      <c r="T41" s="156">
        <v>5</v>
      </c>
      <c r="U41" s="157"/>
      <c r="V41" s="156">
        <v>5</v>
      </c>
      <c r="W41" s="157"/>
      <c r="X41" s="156">
        <v>5</v>
      </c>
      <c r="Y41" s="157"/>
      <c r="Z41" s="158" t="s">
        <v>53</v>
      </c>
      <c r="AA41" s="157"/>
      <c r="AB41" s="158" t="s">
        <v>53</v>
      </c>
      <c r="AC41" s="157"/>
      <c r="AD41" s="158" t="s">
        <v>53</v>
      </c>
      <c r="AE41" s="157"/>
      <c r="AF41" s="158" t="s">
        <v>53</v>
      </c>
      <c r="AG41" s="157"/>
      <c r="AH41" s="158" t="s">
        <v>53</v>
      </c>
      <c r="AI41" s="157"/>
      <c r="AJ41" s="158" t="s">
        <v>53</v>
      </c>
      <c r="AK41" s="157"/>
      <c r="AL41" s="158" t="s">
        <v>53</v>
      </c>
      <c r="AM41" s="157"/>
      <c r="AN41" s="156" t="s">
        <v>53</v>
      </c>
      <c r="AO41" s="157"/>
      <c r="AP41" s="156" t="s">
        <v>53</v>
      </c>
      <c r="AQ41" s="157"/>
      <c r="AR41" s="156" t="s">
        <v>53</v>
      </c>
      <c r="AS41" s="156"/>
      <c r="AT41" s="156" t="s">
        <v>53</v>
      </c>
      <c r="AU41" s="156"/>
      <c r="AV41" s="156" t="s">
        <v>53</v>
      </c>
      <c r="AW41" s="156"/>
      <c r="AX41" s="156" t="s">
        <v>53</v>
      </c>
      <c r="AY41" s="156"/>
    </row>
    <row r="42" spans="1:51" ht="12.75" x14ac:dyDescent="0.2">
      <c r="A42" s="9"/>
      <c r="B42" s="182" t="s">
        <v>54</v>
      </c>
      <c r="C42" s="64" t="s">
        <v>3</v>
      </c>
      <c r="D42" s="65">
        <v>17.5</v>
      </c>
      <c r="E42" s="66"/>
      <c r="F42" s="65">
        <v>19</v>
      </c>
      <c r="G42" s="66"/>
      <c r="H42" s="65">
        <v>19</v>
      </c>
      <c r="I42" s="127"/>
      <c r="J42" s="65">
        <v>19</v>
      </c>
      <c r="K42" s="127"/>
      <c r="L42" s="65">
        <v>19</v>
      </c>
      <c r="M42" s="127"/>
      <c r="N42" s="65">
        <v>19</v>
      </c>
      <c r="O42" s="127"/>
      <c r="P42" s="65">
        <v>19</v>
      </c>
      <c r="Q42" s="127"/>
      <c r="R42" s="65">
        <v>19</v>
      </c>
      <c r="S42" s="127"/>
      <c r="T42" s="65">
        <v>19</v>
      </c>
      <c r="U42" s="127"/>
      <c r="V42" s="65">
        <v>19</v>
      </c>
      <c r="W42" s="127"/>
      <c r="X42" s="65">
        <v>19</v>
      </c>
      <c r="Y42" s="127"/>
      <c r="Z42" s="65">
        <v>19</v>
      </c>
      <c r="AA42" s="127"/>
      <c r="AB42" s="65">
        <v>19</v>
      </c>
      <c r="AC42" s="127"/>
      <c r="AD42" s="76">
        <v>21</v>
      </c>
      <c r="AE42" s="127"/>
      <c r="AF42" s="76">
        <v>21</v>
      </c>
      <c r="AG42" s="127"/>
      <c r="AH42" s="76">
        <v>21</v>
      </c>
      <c r="AI42" s="77"/>
      <c r="AJ42" s="76">
        <v>21</v>
      </c>
      <c r="AK42" s="127"/>
      <c r="AL42" s="76">
        <v>21</v>
      </c>
      <c r="AM42" s="127"/>
      <c r="AN42" s="65">
        <v>21</v>
      </c>
      <c r="AO42" s="127"/>
      <c r="AP42" s="65">
        <v>21</v>
      </c>
      <c r="AQ42" s="127"/>
      <c r="AR42" s="78">
        <v>21</v>
      </c>
      <c r="AS42" s="127"/>
      <c r="AT42" s="78">
        <v>21</v>
      </c>
      <c r="AU42" s="127"/>
      <c r="AV42" s="78">
        <v>21</v>
      </c>
      <c r="AW42" s="127"/>
      <c r="AX42" s="78">
        <v>21</v>
      </c>
      <c r="AY42" s="127"/>
    </row>
    <row r="43" spans="1:51" ht="12.75" x14ac:dyDescent="0.2">
      <c r="A43" s="9"/>
      <c r="B43" s="183"/>
      <c r="C43" s="69" t="s">
        <v>4</v>
      </c>
      <c r="D43" s="79" t="s">
        <v>55</v>
      </c>
      <c r="E43" s="80"/>
      <c r="F43" s="79">
        <v>6</v>
      </c>
      <c r="G43" s="79"/>
      <c r="H43" s="79">
        <v>6</v>
      </c>
      <c r="I43" s="128"/>
      <c r="J43" s="79">
        <v>6</v>
      </c>
      <c r="K43" s="128"/>
      <c r="L43" s="79">
        <v>6</v>
      </c>
      <c r="M43" s="128"/>
      <c r="N43" s="79">
        <v>6</v>
      </c>
      <c r="O43" s="128"/>
      <c r="P43" s="79">
        <v>6</v>
      </c>
      <c r="Q43" s="128"/>
      <c r="R43" s="79">
        <v>6</v>
      </c>
      <c r="S43" s="128"/>
      <c r="T43" s="79">
        <v>6</v>
      </c>
      <c r="U43" s="128"/>
      <c r="V43" s="79">
        <v>6</v>
      </c>
      <c r="W43" s="128"/>
      <c r="X43" s="79">
        <v>6</v>
      </c>
      <c r="Y43" s="128"/>
      <c r="Z43" s="79">
        <v>6</v>
      </c>
      <c r="AA43" s="128"/>
      <c r="AB43" s="79">
        <v>6</v>
      </c>
      <c r="AC43" s="128"/>
      <c r="AD43" s="104">
        <v>6</v>
      </c>
      <c r="AE43" s="128"/>
      <c r="AF43" s="105">
        <v>6</v>
      </c>
      <c r="AG43" s="128"/>
      <c r="AH43" s="70">
        <v>6</v>
      </c>
      <c r="AI43" s="81"/>
      <c r="AJ43" s="70">
        <v>6</v>
      </c>
      <c r="AK43" s="128"/>
      <c r="AL43" s="70">
        <v>6</v>
      </c>
      <c r="AM43" s="128"/>
      <c r="AN43" s="70">
        <v>6</v>
      </c>
      <c r="AO43" s="128"/>
      <c r="AP43" s="70" t="s">
        <v>9</v>
      </c>
      <c r="AQ43" s="128"/>
      <c r="AR43" s="70" t="s">
        <v>9</v>
      </c>
      <c r="AS43" s="128"/>
      <c r="AT43" s="70" t="s">
        <v>9</v>
      </c>
      <c r="AU43" s="128"/>
      <c r="AV43" s="70" t="s">
        <v>9</v>
      </c>
      <c r="AW43" s="128"/>
      <c r="AX43" s="70" t="s">
        <v>9</v>
      </c>
      <c r="AY43" s="128"/>
    </row>
    <row r="44" spans="1:51" ht="12.75" x14ac:dyDescent="0.2">
      <c r="A44" s="9"/>
      <c r="B44" s="180" t="s">
        <v>56</v>
      </c>
      <c r="C44" s="150" t="s">
        <v>3</v>
      </c>
      <c r="D44" s="151">
        <v>20</v>
      </c>
      <c r="E44" s="152"/>
      <c r="F44" s="151">
        <v>20</v>
      </c>
      <c r="G44" s="152"/>
      <c r="H44" s="151">
        <v>20</v>
      </c>
      <c r="I44" s="152"/>
      <c r="J44" s="151">
        <v>20</v>
      </c>
      <c r="K44" s="152"/>
      <c r="L44" s="151">
        <v>20</v>
      </c>
      <c r="M44" s="152"/>
      <c r="N44" s="151">
        <v>20</v>
      </c>
      <c r="O44" s="152"/>
      <c r="P44" s="151">
        <v>20</v>
      </c>
      <c r="Q44" s="152"/>
      <c r="R44" s="151">
        <v>20</v>
      </c>
      <c r="S44" s="152"/>
      <c r="T44" s="151">
        <v>20</v>
      </c>
      <c r="U44" s="152"/>
      <c r="V44" s="151">
        <v>20</v>
      </c>
      <c r="W44" s="152"/>
      <c r="X44" s="151">
        <v>20</v>
      </c>
      <c r="Y44" s="153"/>
      <c r="Z44" s="151">
        <v>20</v>
      </c>
      <c r="AA44" s="153"/>
      <c r="AB44" s="151">
        <v>20</v>
      </c>
      <c r="AC44" s="153"/>
      <c r="AD44" s="151">
        <v>20</v>
      </c>
      <c r="AE44" s="153"/>
      <c r="AF44" s="151">
        <v>20</v>
      </c>
      <c r="AG44" s="153"/>
      <c r="AH44" s="151">
        <v>20</v>
      </c>
      <c r="AI44" s="153"/>
      <c r="AJ44" s="151">
        <v>20</v>
      </c>
      <c r="AK44" s="153"/>
      <c r="AL44" s="151">
        <v>20</v>
      </c>
      <c r="AM44" s="153"/>
      <c r="AN44" s="151">
        <v>20</v>
      </c>
      <c r="AO44" s="153"/>
      <c r="AP44" s="151">
        <v>20</v>
      </c>
      <c r="AQ44" s="153"/>
      <c r="AR44" s="154">
        <v>20</v>
      </c>
      <c r="AS44" s="154"/>
      <c r="AT44" s="154">
        <v>20</v>
      </c>
      <c r="AU44" s="154"/>
      <c r="AV44" s="154">
        <v>20</v>
      </c>
      <c r="AW44" s="154"/>
      <c r="AX44" s="154">
        <v>20</v>
      </c>
      <c r="AY44" s="154"/>
    </row>
    <row r="45" spans="1:51" ht="12.75" x14ac:dyDescent="0.2">
      <c r="A45" s="9"/>
      <c r="B45" s="181"/>
      <c r="C45" s="155" t="s">
        <v>4</v>
      </c>
      <c r="D45" s="156">
        <v>10</v>
      </c>
      <c r="E45" s="157"/>
      <c r="F45" s="156">
        <v>10</v>
      </c>
      <c r="G45" s="157"/>
      <c r="H45" s="156">
        <v>10</v>
      </c>
      <c r="I45" s="157"/>
      <c r="J45" s="156">
        <v>10</v>
      </c>
      <c r="K45" s="157"/>
      <c r="L45" s="156">
        <v>10</v>
      </c>
      <c r="M45" s="157"/>
      <c r="N45" s="156">
        <v>10</v>
      </c>
      <c r="O45" s="157"/>
      <c r="P45" s="156">
        <v>10</v>
      </c>
      <c r="Q45" s="157"/>
      <c r="R45" s="156">
        <v>10</v>
      </c>
      <c r="S45" s="157"/>
      <c r="T45" s="156">
        <v>10</v>
      </c>
      <c r="U45" s="157"/>
      <c r="V45" s="156">
        <v>10</v>
      </c>
      <c r="W45" s="157"/>
      <c r="X45" s="156">
        <v>10</v>
      </c>
      <c r="Y45" s="157"/>
      <c r="Z45" s="158" t="s">
        <v>30</v>
      </c>
      <c r="AA45" s="157"/>
      <c r="AB45" s="158" t="s">
        <v>30</v>
      </c>
      <c r="AC45" s="157"/>
      <c r="AD45" s="158" t="s">
        <v>30</v>
      </c>
      <c r="AE45" s="157"/>
      <c r="AF45" s="158" t="s">
        <v>30</v>
      </c>
      <c r="AG45" s="157"/>
      <c r="AH45" s="158" t="s">
        <v>30</v>
      </c>
      <c r="AI45" s="157"/>
      <c r="AJ45" s="158" t="s">
        <v>57</v>
      </c>
      <c r="AK45" s="157"/>
      <c r="AL45" s="158" t="s">
        <v>57</v>
      </c>
      <c r="AM45" s="157"/>
      <c r="AN45" s="156" t="s">
        <v>57</v>
      </c>
      <c r="AO45" s="157"/>
      <c r="AP45" s="156" t="s">
        <v>57</v>
      </c>
      <c r="AQ45" s="157"/>
      <c r="AR45" s="156" t="s">
        <v>57</v>
      </c>
      <c r="AS45" s="156"/>
      <c r="AT45" s="156" t="s">
        <v>57</v>
      </c>
      <c r="AU45" s="156"/>
      <c r="AV45" s="156" t="s">
        <v>57</v>
      </c>
      <c r="AW45" s="156"/>
      <c r="AX45" s="156" t="s">
        <v>57</v>
      </c>
      <c r="AY45" s="156"/>
    </row>
    <row r="46" spans="1:51" ht="12.75" x14ac:dyDescent="0.2">
      <c r="A46" s="9"/>
      <c r="B46" s="184" t="s">
        <v>58</v>
      </c>
      <c r="C46" s="64" t="s">
        <v>3</v>
      </c>
      <c r="D46" s="65">
        <v>22</v>
      </c>
      <c r="E46" s="66"/>
      <c r="F46" s="65">
        <v>22</v>
      </c>
      <c r="G46" s="66"/>
      <c r="H46" s="65">
        <v>22</v>
      </c>
      <c r="I46" s="66"/>
      <c r="J46" s="65">
        <v>22</v>
      </c>
      <c r="K46" s="66"/>
      <c r="L46" s="65">
        <v>22</v>
      </c>
      <c r="M46" s="66"/>
      <c r="N46" s="65">
        <v>22</v>
      </c>
      <c r="O46" s="66"/>
      <c r="P46" s="65">
        <v>22</v>
      </c>
      <c r="Q46" s="66"/>
      <c r="R46" s="65">
        <v>22</v>
      </c>
      <c r="S46" s="66"/>
      <c r="T46" s="65">
        <v>22</v>
      </c>
      <c r="U46" s="66"/>
      <c r="V46" s="65">
        <v>22</v>
      </c>
      <c r="W46" s="66"/>
      <c r="X46" s="65">
        <v>22</v>
      </c>
      <c r="Y46" s="66"/>
      <c r="Z46" s="65">
        <v>23</v>
      </c>
      <c r="AA46" s="66"/>
      <c r="AB46" s="65">
        <v>23</v>
      </c>
      <c r="AC46" s="66"/>
      <c r="AD46" s="76">
        <v>23</v>
      </c>
      <c r="AE46" s="77"/>
      <c r="AF46" s="76">
        <v>23</v>
      </c>
      <c r="AG46" s="77"/>
      <c r="AH46" s="76">
        <v>23</v>
      </c>
      <c r="AI46" s="77"/>
      <c r="AJ46" s="76">
        <v>23</v>
      </c>
      <c r="AK46" s="77"/>
      <c r="AL46" s="76">
        <v>23</v>
      </c>
      <c r="AM46" s="77"/>
      <c r="AN46" s="65">
        <v>23</v>
      </c>
      <c r="AO46" s="77"/>
      <c r="AP46" s="65">
        <v>23</v>
      </c>
      <c r="AQ46" s="77"/>
      <c r="AR46" s="78">
        <v>23</v>
      </c>
      <c r="AS46" s="78"/>
      <c r="AT46" s="78">
        <v>23</v>
      </c>
      <c r="AU46" s="78"/>
      <c r="AV46" s="78">
        <v>23</v>
      </c>
      <c r="AW46" s="78"/>
      <c r="AX46" s="78">
        <v>23</v>
      </c>
      <c r="AY46" s="78"/>
    </row>
    <row r="47" spans="1:51" ht="12.75" x14ac:dyDescent="0.2">
      <c r="A47" s="9"/>
      <c r="B47" s="183"/>
      <c r="C47" s="69" t="s">
        <v>4</v>
      </c>
      <c r="D47" s="79">
        <v>7</v>
      </c>
      <c r="E47" s="80"/>
      <c r="F47" s="79">
        <v>7</v>
      </c>
      <c r="G47" s="79" t="s">
        <v>47</v>
      </c>
      <c r="H47" s="79">
        <v>7</v>
      </c>
      <c r="I47" s="80" t="s">
        <v>47</v>
      </c>
      <c r="J47" s="79">
        <v>7</v>
      </c>
      <c r="K47" s="80" t="s">
        <v>47</v>
      </c>
      <c r="L47" s="79">
        <v>7</v>
      </c>
      <c r="M47" s="80" t="s">
        <v>47</v>
      </c>
      <c r="N47" s="79">
        <v>7</v>
      </c>
      <c r="O47" s="80" t="s">
        <v>47</v>
      </c>
      <c r="P47" s="79">
        <v>7</v>
      </c>
      <c r="Q47" s="80" t="s">
        <v>47</v>
      </c>
      <c r="R47" s="79">
        <v>7</v>
      </c>
      <c r="S47" s="80" t="s">
        <v>47</v>
      </c>
      <c r="T47" s="79">
        <v>7</v>
      </c>
      <c r="U47" s="80" t="s">
        <v>47</v>
      </c>
      <c r="V47" s="79">
        <v>7</v>
      </c>
      <c r="W47" s="80" t="s">
        <v>47</v>
      </c>
      <c r="X47" s="79">
        <v>7</v>
      </c>
      <c r="Y47" s="80" t="s">
        <v>47</v>
      </c>
      <c r="Z47" s="79" t="s">
        <v>41</v>
      </c>
      <c r="AA47" s="80"/>
      <c r="AB47" s="79" t="s">
        <v>41</v>
      </c>
      <c r="AC47" s="80"/>
      <c r="AD47" s="104" t="s">
        <v>41</v>
      </c>
      <c r="AE47" s="81"/>
      <c r="AF47" s="105" t="s">
        <v>41</v>
      </c>
      <c r="AG47" s="81"/>
      <c r="AH47" s="70" t="s">
        <v>41</v>
      </c>
      <c r="AI47" s="81"/>
      <c r="AJ47" s="70" t="s">
        <v>41</v>
      </c>
      <c r="AK47" s="81"/>
      <c r="AL47" s="70" t="s">
        <v>41</v>
      </c>
      <c r="AM47" s="81"/>
      <c r="AN47" s="70" t="s">
        <v>41</v>
      </c>
      <c r="AO47" s="81"/>
      <c r="AP47" s="70" t="s">
        <v>41</v>
      </c>
      <c r="AQ47" s="81"/>
      <c r="AR47" s="70" t="s">
        <v>41</v>
      </c>
      <c r="AS47" s="70"/>
      <c r="AT47" s="70" t="s">
        <v>41</v>
      </c>
      <c r="AU47" s="70"/>
      <c r="AV47" s="70" t="s">
        <v>41</v>
      </c>
      <c r="AW47" s="70"/>
      <c r="AX47" s="70" t="s">
        <v>41</v>
      </c>
      <c r="AY47" s="70"/>
    </row>
    <row r="48" spans="1:51" ht="12.75" x14ac:dyDescent="0.2">
      <c r="A48" s="9"/>
      <c r="B48" s="180" t="s">
        <v>59</v>
      </c>
      <c r="C48" s="150" t="s">
        <v>3</v>
      </c>
      <c r="D48" s="151">
        <v>17</v>
      </c>
      <c r="E48" s="152"/>
      <c r="F48" s="151">
        <v>17</v>
      </c>
      <c r="G48" s="152"/>
      <c r="H48" s="151">
        <v>19</v>
      </c>
      <c r="I48" s="152"/>
      <c r="J48" s="151">
        <v>19</v>
      </c>
      <c r="K48" s="152"/>
      <c r="L48" s="151">
        <v>19</v>
      </c>
      <c r="M48" s="152"/>
      <c r="N48" s="151">
        <v>21</v>
      </c>
      <c r="O48" s="152"/>
      <c r="P48" s="151">
        <v>21</v>
      </c>
      <c r="Q48" s="152"/>
      <c r="R48" s="151">
        <v>21</v>
      </c>
      <c r="S48" s="152"/>
      <c r="T48" s="151">
        <v>20</v>
      </c>
      <c r="U48" s="152"/>
      <c r="V48" s="151">
        <v>20</v>
      </c>
      <c r="W48" s="152"/>
      <c r="X48" s="151">
        <v>21</v>
      </c>
      <c r="Y48" s="153"/>
      <c r="Z48" s="151">
        <v>23</v>
      </c>
      <c r="AA48" s="153"/>
      <c r="AB48" s="151">
        <v>23</v>
      </c>
      <c r="AC48" s="153"/>
      <c r="AD48" s="151">
        <v>23</v>
      </c>
      <c r="AE48" s="153"/>
      <c r="AF48" s="151">
        <v>23</v>
      </c>
      <c r="AG48" s="153"/>
      <c r="AH48" s="151">
        <v>23</v>
      </c>
      <c r="AI48" s="153"/>
      <c r="AJ48" s="151">
        <v>23</v>
      </c>
      <c r="AK48" s="153"/>
      <c r="AL48" s="151">
        <v>23</v>
      </c>
      <c r="AM48" s="153"/>
      <c r="AN48" s="151">
        <v>23</v>
      </c>
      <c r="AO48" s="153"/>
      <c r="AP48" s="151">
        <v>23</v>
      </c>
      <c r="AQ48" s="153"/>
      <c r="AR48" s="154">
        <v>23</v>
      </c>
      <c r="AS48" s="154"/>
      <c r="AT48" s="154">
        <v>23</v>
      </c>
      <c r="AU48" s="154"/>
      <c r="AV48" s="154">
        <v>23</v>
      </c>
      <c r="AW48" s="154"/>
      <c r="AX48" s="154">
        <v>23</v>
      </c>
      <c r="AY48" s="154"/>
    </row>
    <row r="49" spans="1:51" ht="12.75" x14ac:dyDescent="0.2">
      <c r="A49" s="9"/>
      <c r="B49" s="181"/>
      <c r="C49" s="155" t="s">
        <v>4</v>
      </c>
      <c r="D49" s="156" t="s">
        <v>44</v>
      </c>
      <c r="E49" s="157"/>
      <c r="F49" s="156" t="s">
        <v>44</v>
      </c>
      <c r="G49" s="157"/>
      <c r="H49" s="156" t="s">
        <v>44</v>
      </c>
      <c r="I49" s="157"/>
      <c r="J49" s="156" t="s">
        <v>44</v>
      </c>
      <c r="K49" s="157"/>
      <c r="L49" s="156" t="s">
        <v>44</v>
      </c>
      <c r="M49" s="157"/>
      <c r="N49" s="156" t="s">
        <v>44</v>
      </c>
      <c r="O49" s="157"/>
      <c r="P49" s="156" t="s">
        <v>44</v>
      </c>
      <c r="Q49" s="157"/>
      <c r="R49" s="156" t="s">
        <v>44</v>
      </c>
      <c r="S49" s="157"/>
      <c r="T49" s="156" t="s">
        <v>44</v>
      </c>
      <c r="U49" s="157"/>
      <c r="V49" s="156" t="s">
        <v>44</v>
      </c>
      <c r="W49" s="157"/>
      <c r="X49" s="156" t="s">
        <v>28</v>
      </c>
      <c r="Y49" s="157"/>
      <c r="Z49" s="158" t="s">
        <v>28</v>
      </c>
      <c r="AA49" s="157"/>
      <c r="AB49" s="158" t="s">
        <v>28</v>
      </c>
      <c r="AC49" s="157"/>
      <c r="AD49" s="158" t="s">
        <v>28</v>
      </c>
      <c r="AE49" s="157"/>
      <c r="AF49" s="158" t="s">
        <v>28</v>
      </c>
      <c r="AG49" s="157"/>
      <c r="AH49" s="158" t="s">
        <v>28</v>
      </c>
      <c r="AI49" s="157"/>
      <c r="AJ49" s="158" t="s">
        <v>28</v>
      </c>
      <c r="AK49" s="157"/>
      <c r="AL49" s="158" t="s">
        <v>28</v>
      </c>
      <c r="AM49" s="157"/>
      <c r="AN49" s="156" t="s">
        <v>28</v>
      </c>
      <c r="AO49" s="157"/>
      <c r="AP49" s="156" t="s">
        <v>28</v>
      </c>
      <c r="AQ49" s="157"/>
      <c r="AR49" s="156" t="s">
        <v>28</v>
      </c>
      <c r="AS49" s="156"/>
      <c r="AT49" s="156" t="s">
        <v>28</v>
      </c>
      <c r="AU49" s="156"/>
      <c r="AV49" s="156" t="s">
        <v>28</v>
      </c>
      <c r="AW49" s="156"/>
      <c r="AX49" s="156" t="s">
        <v>28</v>
      </c>
      <c r="AY49" s="156"/>
    </row>
    <row r="50" spans="1:51" ht="12.75" x14ac:dyDescent="0.2">
      <c r="A50" s="9"/>
      <c r="B50" s="182" t="s">
        <v>60</v>
      </c>
      <c r="C50" s="64" t="s">
        <v>3</v>
      </c>
      <c r="D50" s="65">
        <v>19</v>
      </c>
      <c r="E50" s="66"/>
      <c r="F50" s="65">
        <v>19</v>
      </c>
      <c r="G50" s="66"/>
      <c r="H50" s="65">
        <v>19</v>
      </c>
      <c r="I50" s="127"/>
      <c r="J50" s="65">
        <v>19</v>
      </c>
      <c r="K50" s="127"/>
      <c r="L50" s="65">
        <v>19</v>
      </c>
      <c r="M50" s="127"/>
      <c r="N50" s="65">
        <v>19</v>
      </c>
      <c r="O50" s="127"/>
      <c r="P50" s="65">
        <v>19</v>
      </c>
      <c r="Q50" s="127"/>
      <c r="R50" s="65">
        <v>19</v>
      </c>
      <c r="S50" s="127"/>
      <c r="T50" s="65">
        <v>19</v>
      </c>
      <c r="U50" s="127"/>
      <c r="V50" s="65">
        <v>19</v>
      </c>
      <c r="W50" s="127"/>
      <c r="X50" s="65">
        <v>24</v>
      </c>
      <c r="Y50" s="127"/>
      <c r="Z50" s="65">
        <v>24</v>
      </c>
      <c r="AA50" s="127"/>
      <c r="AB50" s="65">
        <v>24</v>
      </c>
      <c r="AC50" s="127"/>
      <c r="AD50" s="65">
        <v>24</v>
      </c>
      <c r="AE50" s="127"/>
      <c r="AF50" s="65">
        <v>24</v>
      </c>
      <c r="AG50" s="127"/>
      <c r="AH50" s="65">
        <v>24</v>
      </c>
      <c r="AI50" s="66"/>
      <c r="AJ50" s="65">
        <v>20</v>
      </c>
      <c r="AK50" s="127"/>
      <c r="AL50" s="65">
        <v>19</v>
      </c>
      <c r="AM50" s="127"/>
      <c r="AN50" s="65">
        <v>19</v>
      </c>
      <c r="AO50" s="127"/>
      <c r="AP50" s="65">
        <v>19</v>
      </c>
      <c r="AQ50" s="127"/>
      <c r="AR50" s="65">
        <v>19</v>
      </c>
      <c r="AS50" s="127"/>
      <c r="AT50" s="65">
        <v>19</v>
      </c>
      <c r="AU50" s="127"/>
      <c r="AV50" s="65">
        <v>19</v>
      </c>
      <c r="AW50" s="127"/>
      <c r="AX50" s="65">
        <v>19</v>
      </c>
      <c r="AY50" s="127"/>
    </row>
    <row r="51" spans="1:51" ht="12.75" x14ac:dyDescent="0.2">
      <c r="A51" s="9"/>
      <c r="B51" s="183"/>
      <c r="C51" s="69" t="s">
        <v>4</v>
      </c>
      <c r="D51" s="79" t="s">
        <v>7</v>
      </c>
      <c r="E51" s="80"/>
      <c r="F51" s="79" t="s">
        <v>7</v>
      </c>
      <c r="G51" s="80"/>
      <c r="H51" s="79" t="s">
        <v>7</v>
      </c>
      <c r="I51" s="128"/>
      <c r="J51" s="79" t="s">
        <v>7</v>
      </c>
      <c r="K51" s="128"/>
      <c r="L51" s="79">
        <v>9</v>
      </c>
      <c r="M51" s="128"/>
      <c r="N51" s="79">
        <v>9</v>
      </c>
      <c r="O51" s="128"/>
      <c r="P51" s="79">
        <v>9</v>
      </c>
      <c r="Q51" s="128"/>
      <c r="R51" s="79">
        <v>9</v>
      </c>
      <c r="S51" s="128"/>
      <c r="T51" s="79">
        <v>9</v>
      </c>
      <c r="U51" s="128"/>
      <c r="V51" s="79" t="s">
        <v>42</v>
      </c>
      <c r="W51" s="128"/>
      <c r="X51" s="79" t="s">
        <v>42</v>
      </c>
      <c r="Y51" s="128"/>
      <c r="Z51" s="79" t="s">
        <v>42</v>
      </c>
      <c r="AA51" s="128"/>
      <c r="AB51" s="79" t="s">
        <v>42</v>
      </c>
      <c r="AC51" s="128"/>
      <c r="AD51" s="79" t="s">
        <v>42</v>
      </c>
      <c r="AE51" s="128"/>
      <c r="AF51" s="79" t="s">
        <v>42</v>
      </c>
      <c r="AG51" s="128"/>
      <c r="AH51" s="79" t="s">
        <v>42</v>
      </c>
      <c r="AI51" s="80"/>
      <c r="AJ51" s="79" t="s">
        <v>42</v>
      </c>
      <c r="AK51" s="128"/>
      <c r="AL51" s="79" t="s">
        <v>42</v>
      </c>
      <c r="AM51" s="128"/>
      <c r="AN51" s="70" t="s">
        <v>42</v>
      </c>
      <c r="AO51" s="128"/>
      <c r="AP51" s="70" t="s">
        <v>42</v>
      </c>
      <c r="AQ51" s="128"/>
      <c r="AR51" s="70" t="s">
        <v>42</v>
      </c>
      <c r="AS51" s="128"/>
      <c r="AT51" s="70" t="s">
        <v>42</v>
      </c>
      <c r="AU51" s="128"/>
      <c r="AV51" s="70" t="s">
        <v>42</v>
      </c>
      <c r="AW51" s="128"/>
      <c r="AX51" s="70" t="s">
        <v>42</v>
      </c>
      <c r="AY51" s="128"/>
    </row>
    <row r="52" spans="1:51" ht="12.75" x14ac:dyDescent="0.2">
      <c r="A52" s="9"/>
      <c r="B52" s="180" t="s">
        <v>61</v>
      </c>
      <c r="C52" s="150" t="s">
        <v>3</v>
      </c>
      <c r="D52" s="151">
        <v>19</v>
      </c>
      <c r="E52" s="152"/>
      <c r="F52" s="151">
        <v>19</v>
      </c>
      <c r="G52" s="152"/>
      <c r="H52" s="151">
        <v>20</v>
      </c>
      <c r="I52" s="152"/>
      <c r="J52" s="151">
        <v>20</v>
      </c>
      <c r="K52" s="152"/>
      <c r="L52" s="151">
        <v>20</v>
      </c>
      <c r="M52" s="152"/>
      <c r="N52" s="151">
        <v>20</v>
      </c>
      <c r="O52" s="152"/>
      <c r="P52" s="151">
        <v>20</v>
      </c>
      <c r="Q52" s="152"/>
      <c r="R52" s="151">
        <v>20</v>
      </c>
      <c r="S52" s="152"/>
      <c r="T52" s="151">
        <v>20</v>
      </c>
      <c r="U52" s="152"/>
      <c r="V52" s="151">
        <v>20</v>
      </c>
      <c r="W52" s="152"/>
      <c r="X52" s="151">
        <v>20</v>
      </c>
      <c r="Y52" s="153"/>
      <c r="Z52" s="151">
        <v>20</v>
      </c>
      <c r="AA52" s="153"/>
      <c r="AB52" s="151">
        <v>20</v>
      </c>
      <c r="AC52" s="153"/>
      <c r="AD52" s="151">
        <v>22</v>
      </c>
      <c r="AE52" s="153"/>
      <c r="AF52" s="151">
        <v>22</v>
      </c>
      <c r="AG52" s="153"/>
      <c r="AH52" s="151">
        <v>22</v>
      </c>
      <c r="AI52" s="153"/>
      <c r="AJ52" s="151">
        <v>22</v>
      </c>
      <c r="AK52" s="153"/>
      <c r="AL52" s="151">
        <v>22</v>
      </c>
      <c r="AM52" s="153"/>
      <c r="AN52" s="151">
        <v>22</v>
      </c>
      <c r="AO52" s="153"/>
      <c r="AP52" s="151">
        <v>22</v>
      </c>
      <c r="AQ52" s="153"/>
      <c r="AR52" s="154">
        <v>22</v>
      </c>
      <c r="AS52" s="154"/>
      <c r="AT52" s="154">
        <v>22</v>
      </c>
      <c r="AU52" s="154"/>
      <c r="AV52" s="154">
        <v>22</v>
      </c>
      <c r="AW52" s="154"/>
      <c r="AX52" s="154">
        <v>22</v>
      </c>
      <c r="AY52" s="154"/>
    </row>
    <row r="53" spans="1:51" ht="12.75" x14ac:dyDescent="0.2">
      <c r="A53" s="9"/>
      <c r="B53" s="181"/>
      <c r="C53" s="155" t="s">
        <v>4</v>
      </c>
      <c r="D53" s="156" t="s">
        <v>23</v>
      </c>
      <c r="E53" s="157"/>
      <c r="F53" s="156" t="s">
        <v>23</v>
      </c>
      <c r="G53" s="157"/>
      <c r="H53" s="156">
        <v>8.5</v>
      </c>
      <c r="I53" s="157"/>
      <c r="J53" s="156">
        <v>8.5</v>
      </c>
      <c r="K53" s="157"/>
      <c r="L53" s="156">
        <v>8.5</v>
      </c>
      <c r="M53" s="157"/>
      <c r="N53" s="156">
        <v>8.5</v>
      </c>
      <c r="O53" s="157"/>
      <c r="P53" s="156">
        <v>8.5</v>
      </c>
      <c r="Q53" s="157"/>
      <c r="R53" s="156">
        <v>8.5</v>
      </c>
      <c r="S53" s="157"/>
      <c r="T53" s="156">
        <v>8.5</v>
      </c>
      <c r="U53" s="157"/>
      <c r="V53" s="156">
        <v>8.5</v>
      </c>
      <c r="W53" s="157"/>
      <c r="X53" s="156">
        <v>8.5</v>
      </c>
      <c r="Y53" s="157"/>
      <c r="Z53" s="158">
        <v>8.5</v>
      </c>
      <c r="AA53" s="157"/>
      <c r="AB53" s="158" t="s">
        <v>62</v>
      </c>
      <c r="AC53" s="157"/>
      <c r="AD53" s="158" t="s">
        <v>63</v>
      </c>
      <c r="AE53" s="157"/>
      <c r="AF53" s="158" t="s">
        <v>63</v>
      </c>
      <c r="AG53" s="157"/>
      <c r="AH53" s="158" t="s">
        <v>63</v>
      </c>
      <c r="AI53" s="157"/>
      <c r="AJ53" s="158" t="s">
        <v>63</v>
      </c>
      <c r="AK53" s="157"/>
      <c r="AL53" s="158" t="s">
        <v>63</v>
      </c>
      <c r="AM53" s="157"/>
      <c r="AN53" s="156" t="s">
        <v>63</v>
      </c>
      <c r="AO53" s="157"/>
      <c r="AP53" s="156" t="s">
        <v>118</v>
      </c>
      <c r="AQ53" s="157"/>
      <c r="AR53" s="156" t="s">
        <v>118</v>
      </c>
      <c r="AS53" s="156"/>
      <c r="AT53" s="156" t="s">
        <v>118</v>
      </c>
      <c r="AU53" s="156"/>
      <c r="AV53" s="156" t="s">
        <v>118</v>
      </c>
      <c r="AW53" s="156"/>
      <c r="AX53" s="156" t="s">
        <v>118</v>
      </c>
      <c r="AY53" s="156"/>
    </row>
    <row r="54" spans="1:51" ht="12.75" x14ac:dyDescent="0.2">
      <c r="A54" s="9"/>
      <c r="B54" s="189" t="s">
        <v>64</v>
      </c>
      <c r="C54" s="82" t="s">
        <v>3</v>
      </c>
      <c r="D54" s="83">
        <v>23</v>
      </c>
      <c r="E54" s="84"/>
      <c r="F54" s="83">
        <v>23</v>
      </c>
      <c r="G54" s="84"/>
      <c r="H54" s="83">
        <v>23</v>
      </c>
      <c r="I54" s="129"/>
      <c r="J54" s="83">
        <v>20</v>
      </c>
      <c r="K54" s="129"/>
      <c r="L54" s="83">
        <v>19</v>
      </c>
      <c r="M54" s="129"/>
      <c r="N54" s="83">
        <v>19</v>
      </c>
      <c r="O54" s="129"/>
      <c r="P54" s="83">
        <v>19</v>
      </c>
      <c r="Q54" s="129"/>
      <c r="R54" s="83">
        <v>19</v>
      </c>
      <c r="S54" s="129"/>
      <c r="T54" s="83">
        <v>19</v>
      </c>
      <c r="U54" s="129"/>
      <c r="V54" s="83">
        <v>19</v>
      </c>
      <c r="W54" s="129"/>
      <c r="X54" s="83">
        <v>19</v>
      </c>
      <c r="Y54" s="129"/>
      <c r="Z54" s="83">
        <v>20</v>
      </c>
      <c r="AA54" s="129"/>
      <c r="AB54" s="83">
        <v>20</v>
      </c>
      <c r="AC54" s="129"/>
      <c r="AD54" s="83">
        <v>20</v>
      </c>
      <c r="AE54" s="129"/>
      <c r="AF54" s="83">
        <v>20</v>
      </c>
      <c r="AG54" s="129"/>
      <c r="AH54" s="83">
        <v>20</v>
      </c>
      <c r="AI54" s="85"/>
      <c r="AJ54" s="83">
        <v>20</v>
      </c>
      <c r="AK54" s="129"/>
      <c r="AL54" s="83">
        <v>20</v>
      </c>
      <c r="AM54" s="129"/>
      <c r="AN54" s="83">
        <v>20</v>
      </c>
      <c r="AO54" s="129"/>
      <c r="AP54" s="83">
        <v>20</v>
      </c>
      <c r="AQ54" s="129"/>
      <c r="AR54" s="86">
        <v>20</v>
      </c>
      <c r="AS54" s="129"/>
      <c r="AT54" s="86">
        <v>20</v>
      </c>
      <c r="AU54" s="129"/>
      <c r="AV54" s="86">
        <v>20</v>
      </c>
      <c r="AW54" s="129"/>
      <c r="AX54" s="86">
        <v>20</v>
      </c>
      <c r="AY54" s="127"/>
    </row>
    <row r="55" spans="1:51" ht="12.75" x14ac:dyDescent="0.2">
      <c r="A55" s="9"/>
      <c r="B55" s="190"/>
      <c r="C55" s="87" t="s">
        <v>4</v>
      </c>
      <c r="D55" s="88" t="s">
        <v>30</v>
      </c>
      <c r="E55" s="89"/>
      <c r="F55" s="88" t="s">
        <v>30</v>
      </c>
      <c r="G55" s="89"/>
      <c r="H55" s="88" t="s">
        <v>30</v>
      </c>
      <c r="I55" s="130"/>
      <c r="J55" s="88" t="s">
        <v>65</v>
      </c>
      <c r="K55" s="130"/>
      <c r="L55" s="88" t="s">
        <v>7</v>
      </c>
      <c r="M55" s="130"/>
      <c r="N55" s="88" t="s">
        <v>7</v>
      </c>
      <c r="O55" s="130"/>
      <c r="P55" s="88" t="s">
        <v>7</v>
      </c>
      <c r="Q55" s="130"/>
      <c r="R55" s="88" t="s">
        <v>30</v>
      </c>
      <c r="S55" s="130"/>
      <c r="T55" s="88" t="s">
        <v>30</v>
      </c>
      <c r="U55" s="130"/>
      <c r="V55" s="88" t="s">
        <v>30</v>
      </c>
      <c r="W55" s="130"/>
      <c r="X55" s="88" t="s">
        <v>66</v>
      </c>
      <c r="Y55" s="130"/>
      <c r="Z55" s="90">
        <v>10</v>
      </c>
      <c r="AA55" s="130"/>
      <c r="AB55" s="90" t="s">
        <v>30</v>
      </c>
      <c r="AC55" s="130"/>
      <c r="AD55" s="90" t="s">
        <v>30</v>
      </c>
      <c r="AE55" s="130"/>
      <c r="AF55" s="90" t="s">
        <v>30</v>
      </c>
      <c r="AG55" s="130"/>
      <c r="AH55" s="90" t="s">
        <v>30</v>
      </c>
      <c r="AI55" s="89"/>
      <c r="AJ55" s="90" t="s">
        <v>30</v>
      </c>
      <c r="AK55" s="130"/>
      <c r="AL55" s="90" t="s">
        <v>30</v>
      </c>
      <c r="AM55" s="130"/>
      <c r="AN55" s="88" t="s">
        <v>30</v>
      </c>
      <c r="AO55" s="130"/>
      <c r="AP55" s="88" t="s">
        <v>30</v>
      </c>
      <c r="AQ55" s="130"/>
      <c r="AR55" s="88" t="s">
        <v>30</v>
      </c>
      <c r="AS55" s="130"/>
      <c r="AT55" s="88" t="s">
        <v>30</v>
      </c>
      <c r="AU55" s="130"/>
      <c r="AV55" s="88" t="s">
        <v>30</v>
      </c>
      <c r="AW55" s="130"/>
      <c r="AX55" s="88" t="s">
        <v>30</v>
      </c>
      <c r="AY55" s="72"/>
    </row>
    <row r="56" spans="1:51" ht="12.75" x14ac:dyDescent="0.2">
      <c r="A56" s="9"/>
      <c r="B56" s="180" t="s">
        <v>67</v>
      </c>
      <c r="C56" s="150" t="s">
        <v>3</v>
      </c>
      <c r="D56" s="151">
        <v>22</v>
      </c>
      <c r="E56" s="152"/>
      <c r="F56" s="151">
        <v>22</v>
      </c>
      <c r="G56" s="152"/>
      <c r="H56" s="151">
        <v>22</v>
      </c>
      <c r="I56" s="152"/>
      <c r="J56" s="151">
        <v>22</v>
      </c>
      <c r="K56" s="152"/>
      <c r="L56" s="151">
        <v>22</v>
      </c>
      <c r="M56" s="152"/>
      <c r="N56" s="151">
        <v>22</v>
      </c>
      <c r="O56" s="152"/>
      <c r="P56" s="151">
        <v>22</v>
      </c>
      <c r="Q56" s="152"/>
      <c r="R56" s="151">
        <v>22</v>
      </c>
      <c r="S56" s="152"/>
      <c r="T56" s="151">
        <v>22</v>
      </c>
      <c r="U56" s="152"/>
      <c r="V56" s="151">
        <v>22</v>
      </c>
      <c r="W56" s="152"/>
      <c r="X56" s="151">
        <v>23</v>
      </c>
      <c r="Y56" s="153"/>
      <c r="Z56" s="151">
        <v>23</v>
      </c>
      <c r="AA56" s="153"/>
      <c r="AB56" s="151">
        <v>23</v>
      </c>
      <c r="AC56" s="153"/>
      <c r="AD56" s="151">
        <v>24</v>
      </c>
      <c r="AE56" s="153"/>
      <c r="AF56" s="151">
        <v>24</v>
      </c>
      <c r="AG56" s="153"/>
      <c r="AH56" s="151">
        <v>24</v>
      </c>
      <c r="AI56" s="153"/>
      <c r="AJ56" s="151">
        <v>24</v>
      </c>
      <c r="AK56" s="153"/>
      <c r="AL56" s="151">
        <v>24</v>
      </c>
      <c r="AM56" s="153"/>
      <c r="AN56" s="151">
        <v>24</v>
      </c>
      <c r="AO56" s="153"/>
      <c r="AP56" s="151">
        <v>24</v>
      </c>
      <c r="AQ56" s="153"/>
      <c r="AR56" s="154">
        <v>24</v>
      </c>
      <c r="AS56" s="154"/>
      <c r="AT56" s="154">
        <v>24</v>
      </c>
      <c r="AU56" s="154"/>
      <c r="AV56" s="154">
        <v>24</v>
      </c>
      <c r="AW56" s="154"/>
      <c r="AX56" s="154">
        <v>24</v>
      </c>
      <c r="AY56" s="154"/>
    </row>
    <row r="57" spans="1:51" ht="12.75" x14ac:dyDescent="0.2">
      <c r="A57" s="9"/>
      <c r="B57" s="181"/>
      <c r="C57" s="155" t="s">
        <v>4</v>
      </c>
      <c r="D57" s="156" t="s">
        <v>68</v>
      </c>
      <c r="E57" s="157"/>
      <c r="F57" s="156" t="s">
        <v>68</v>
      </c>
      <c r="G57" s="157"/>
      <c r="H57" s="156" t="s">
        <v>68</v>
      </c>
      <c r="I57" s="157"/>
      <c r="J57" s="156" t="s">
        <v>68</v>
      </c>
      <c r="K57" s="157"/>
      <c r="L57" s="156" t="s">
        <v>68</v>
      </c>
      <c r="M57" s="157"/>
      <c r="N57" s="156" t="s">
        <v>68</v>
      </c>
      <c r="O57" s="157"/>
      <c r="P57" s="156" t="s">
        <v>68</v>
      </c>
      <c r="Q57" s="157"/>
      <c r="R57" s="156" t="s">
        <v>68</v>
      </c>
      <c r="S57" s="157"/>
      <c r="T57" s="156" t="s">
        <v>68</v>
      </c>
      <c r="U57" s="157"/>
      <c r="V57" s="156" t="s">
        <v>68</v>
      </c>
      <c r="W57" s="157"/>
      <c r="X57" s="156" t="s">
        <v>69</v>
      </c>
      <c r="Y57" s="157"/>
      <c r="Z57" s="158" t="s">
        <v>69</v>
      </c>
      <c r="AA57" s="157"/>
      <c r="AB57" s="158" t="s">
        <v>69</v>
      </c>
      <c r="AC57" s="157"/>
      <c r="AD57" s="158" t="s">
        <v>70</v>
      </c>
      <c r="AE57" s="157"/>
      <c r="AF57" s="158" t="s">
        <v>70</v>
      </c>
      <c r="AG57" s="157"/>
      <c r="AH57" s="158" t="s">
        <v>70</v>
      </c>
      <c r="AI57" s="157"/>
      <c r="AJ57" s="158" t="s">
        <v>70</v>
      </c>
      <c r="AK57" s="157"/>
      <c r="AL57" s="158" t="s">
        <v>70</v>
      </c>
      <c r="AM57" s="157"/>
      <c r="AN57" s="156" t="s">
        <v>70</v>
      </c>
      <c r="AO57" s="157"/>
      <c r="AP57" s="156" t="s">
        <v>70</v>
      </c>
      <c r="AQ57" s="157"/>
      <c r="AR57" s="156" t="s">
        <v>70</v>
      </c>
      <c r="AS57" s="156"/>
      <c r="AT57" s="156" t="s">
        <v>70</v>
      </c>
      <c r="AU57" s="156"/>
      <c r="AV57" s="156" t="s">
        <v>70</v>
      </c>
      <c r="AW57" s="156"/>
      <c r="AX57" s="156" t="s">
        <v>70</v>
      </c>
      <c r="AY57" s="156"/>
    </row>
    <row r="58" spans="1:51" ht="12.75" x14ac:dyDescent="0.2">
      <c r="A58" s="9"/>
      <c r="B58" s="185" t="s">
        <v>71</v>
      </c>
      <c r="C58" s="64" t="s">
        <v>3</v>
      </c>
      <c r="D58" s="65">
        <v>25</v>
      </c>
      <c r="E58" s="66"/>
      <c r="F58" s="65">
        <v>25</v>
      </c>
      <c r="G58" s="66"/>
      <c r="H58" s="65">
        <v>25</v>
      </c>
      <c r="I58" s="127"/>
      <c r="J58" s="65">
        <v>25</v>
      </c>
      <c r="K58" s="127"/>
      <c r="L58" s="65">
        <v>25</v>
      </c>
      <c r="M58" s="127"/>
      <c r="N58" s="65">
        <v>25</v>
      </c>
      <c r="O58" s="127"/>
      <c r="P58" s="65">
        <v>25</v>
      </c>
      <c r="Q58" s="127"/>
      <c r="R58" s="65">
        <v>25</v>
      </c>
      <c r="S58" s="127"/>
      <c r="T58" s="65">
        <v>25</v>
      </c>
      <c r="U58" s="127"/>
      <c r="V58" s="65">
        <v>25</v>
      </c>
      <c r="W58" s="127"/>
      <c r="X58" s="65">
        <v>25</v>
      </c>
      <c r="Y58" s="127"/>
      <c r="Z58" s="65">
        <v>25</v>
      </c>
      <c r="AA58" s="127"/>
      <c r="AB58" s="65">
        <v>25</v>
      </c>
      <c r="AC58" s="127"/>
      <c r="AD58" s="65">
        <v>25</v>
      </c>
      <c r="AE58" s="127"/>
      <c r="AF58" s="65">
        <v>25</v>
      </c>
      <c r="AG58" s="127"/>
      <c r="AH58" s="65">
        <v>25</v>
      </c>
      <c r="AI58" s="67"/>
      <c r="AJ58" s="65">
        <v>25</v>
      </c>
      <c r="AK58" s="127"/>
      <c r="AL58" s="65">
        <v>25</v>
      </c>
      <c r="AM58" s="127"/>
      <c r="AN58" s="65">
        <v>25</v>
      </c>
      <c r="AO58" s="127"/>
      <c r="AP58" s="65">
        <v>25</v>
      </c>
      <c r="AQ58" s="127"/>
      <c r="AR58" s="65">
        <v>25</v>
      </c>
      <c r="AS58" s="127"/>
      <c r="AT58" s="65">
        <v>25</v>
      </c>
      <c r="AU58" s="127"/>
      <c r="AV58" s="65">
        <v>25</v>
      </c>
      <c r="AW58" s="127"/>
      <c r="AX58" s="65">
        <v>25</v>
      </c>
      <c r="AY58" s="127"/>
    </row>
    <row r="59" spans="1:51" ht="12.75" x14ac:dyDescent="0.2">
      <c r="A59" s="9"/>
      <c r="B59" s="186"/>
      <c r="C59" s="91" t="s">
        <v>4</v>
      </c>
      <c r="D59" s="92" t="s">
        <v>5</v>
      </c>
      <c r="E59" s="93"/>
      <c r="F59" s="92" t="s">
        <v>5</v>
      </c>
      <c r="G59" s="93"/>
      <c r="H59" s="92" t="s">
        <v>5</v>
      </c>
      <c r="I59" s="131"/>
      <c r="J59" s="92" t="s">
        <v>5</v>
      </c>
      <c r="K59" s="131"/>
      <c r="L59" s="92" t="s">
        <v>5</v>
      </c>
      <c r="M59" s="131"/>
      <c r="N59" s="92" t="s">
        <v>5</v>
      </c>
      <c r="O59" s="131"/>
      <c r="P59" s="92" t="s">
        <v>5</v>
      </c>
      <c r="Q59" s="131"/>
      <c r="R59" s="92" t="s">
        <v>5</v>
      </c>
      <c r="S59" s="131"/>
      <c r="T59" s="92" t="s">
        <v>5</v>
      </c>
      <c r="U59" s="131"/>
      <c r="V59" s="92" t="s">
        <v>5</v>
      </c>
      <c r="W59" s="131"/>
      <c r="X59" s="92" t="s">
        <v>5</v>
      </c>
      <c r="Y59" s="131"/>
      <c r="Z59" s="92" t="s">
        <v>5</v>
      </c>
      <c r="AA59" s="131"/>
      <c r="AB59" s="92" t="s">
        <v>5</v>
      </c>
      <c r="AC59" s="131"/>
      <c r="AD59" s="92" t="s">
        <v>5</v>
      </c>
      <c r="AE59" s="131"/>
      <c r="AF59" s="92" t="s">
        <v>5</v>
      </c>
      <c r="AG59" s="131"/>
      <c r="AH59" s="92" t="s">
        <v>5</v>
      </c>
      <c r="AI59" s="93"/>
      <c r="AJ59" s="92" t="s">
        <v>5</v>
      </c>
      <c r="AK59" s="131"/>
      <c r="AL59" s="92" t="s">
        <v>5</v>
      </c>
      <c r="AM59" s="131"/>
      <c r="AN59" s="92" t="s">
        <v>5</v>
      </c>
      <c r="AO59" s="131"/>
      <c r="AP59" s="92" t="s">
        <v>5</v>
      </c>
      <c r="AQ59" s="131"/>
      <c r="AR59" s="92" t="s">
        <v>5</v>
      </c>
      <c r="AS59" s="131"/>
      <c r="AT59" s="92" t="s">
        <v>5</v>
      </c>
      <c r="AU59" s="131"/>
      <c r="AV59" s="92" t="s">
        <v>5</v>
      </c>
      <c r="AW59" s="131"/>
      <c r="AX59" s="92" t="s">
        <v>5</v>
      </c>
      <c r="AY59" s="131"/>
    </row>
    <row r="60" spans="1:51" ht="12.75" hidden="1" x14ac:dyDescent="0.2">
      <c r="A60" s="9"/>
      <c r="B60" s="187" t="s">
        <v>72</v>
      </c>
      <c r="C60" s="73" t="s">
        <v>3</v>
      </c>
      <c r="D60" s="94">
        <v>17.5</v>
      </c>
      <c r="E60" s="95"/>
      <c r="F60" s="96">
        <v>17.5</v>
      </c>
      <c r="G60" s="95"/>
      <c r="H60" s="96">
        <v>17.5</v>
      </c>
      <c r="I60" s="95"/>
      <c r="J60" s="96">
        <v>17.5</v>
      </c>
      <c r="K60" s="95"/>
      <c r="L60" s="96">
        <v>17.5</v>
      </c>
      <c r="M60" s="95"/>
      <c r="N60" s="96">
        <v>17.5</v>
      </c>
      <c r="O60" s="95"/>
      <c r="P60" s="96">
        <v>17.5</v>
      </c>
      <c r="Q60" s="95"/>
      <c r="R60" s="96">
        <v>17.5</v>
      </c>
      <c r="S60" s="95"/>
      <c r="T60" s="96">
        <v>17.5</v>
      </c>
      <c r="U60" s="95"/>
      <c r="V60" s="74">
        <v>15</v>
      </c>
      <c r="W60" s="75"/>
      <c r="X60" s="96">
        <v>17.5</v>
      </c>
      <c r="Y60" s="95"/>
      <c r="Z60" s="74">
        <v>20</v>
      </c>
      <c r="AA60" s="75"/>
      <c r="AB60" s="74">
        <v>20</v>
      </c>
      <c r="AC60" s="75"/>
      <c r="AD60" s="74">
        <v>20</v>
      </c>
      <c r="AE60" s="75"/>
      <c r="AF60" s="74">
        <v>20</v>
      </c>
      <c r="AG60" s="75"/>
      <c r="AH60" s="74">
        <v>20</v>
      </c>
      <c r="AI60" s="75"/>
      <c r="AJ60" s="74">
        <v>20</v>
      </c>
      <c r="AK60" s="75"/>
      <c r="AL60" s="74">
        <v>20</v>
      </c>
      <c r="AM60" s="95"/>
      <c r="AN60" s="74">
        <v>20</v>
      </c>
      <c r="AO60" s="97"/>
      <c r="AP60" s="74">
        <v>20</v>
      </c>
      <c r="AQ60" s="97"/>
      <c r="AR60" s="74">
        <v>20</v>
      </c>
      <c r="AS60" s="74"/>
      <c r="AT60" s="74" t="s">
        <v>108</v>
      </c>
      <c r="AU60" s="74"/>
      <c r="AV60" s="74"/>
      <c r="AW60" s="74"/>
      <c r="AX60" s="1" t="s">
        <v>149</v>
      </c>
      <c r="AY60" s="10"/>
    </row>
    <row r="61" spans="1:51" ht="12.75" hidden="1" x14ac:dyDescent="0.2">
      <c r="A61" s="9"/>
      <c r="B61" s="188"/>
      <c r="C61" s="98" t="s">
        <v>4</v>
      </c>
      <c r="D61" s="99">
        <v>5</v>
      </c>
      <c r="E61" s="100"/>
      <c r="F61" s="101">
        <v>5</v>
      </c>
      <c r="G61" s="100"/>
      <c r="H61" s="101">
        <v>5</v>
      </c>
      <c r="I61" s="100"/>
      <c r="J61" s="101">
        <v>5</v>
      </c>
      <c r="K61" s="100"/>
      <c r="L61" s="101">
        <v>5</v>
      </c>
      <c r="M61" s="100"/>
      <c r="N61" s="101">
        <v>5</v>
      </c>
      <c r="O61" s="100"/>
      <c r="P61" s="101">
        <v>5</v>
      </c>
      <c r="Q61" s="100"/>
      <c r="R61" s="101">
        <v>5</v>
      </c>
      <c r="S61" s="100"/>
      <c r="T61" s="101">
        <v>5</v>
      </c>
      <c r="U61" s="100"/>
      <c r="V61" s="101">
        <v>5</v>
      </c>
      <c r="W61" s="100"/>
      <c r="X61" s="101">
        <v>5</v>
      </c>
      <c r="Y61" s="100"/>
      <c r="Z61" s="101">
        <v>5</v>
      </c>
      <c r="AA61" s="100"/>
      <c r="AB61" s="101" t="s">
        <v>8</v>
      </c>
      <c r="AC61" s="100"/>
      <c r="AD61" s="101">
        <v>5</v>
      </c>
      <c r="AE61" s="100"/>
      <c r="AF61" s="101">
        <v>5</v>
      </c>
      <c r="AG61" s="100"/>
      <c r="AH61" s="101">
        <v>5</v>
      </c>
      <c r="AI61" s="102"/>
      <c r="AJ61" s="101">
        <v>5</v>
      </c>
      <c r="AK61" s="102"/>
      <c r="AL61" s="101">
        <v>5</v>
      </c>
      <c r="AM61" s="102"/>
      <c r="AN61" s="101">
        <v>5</v>
      </c>
      <c r="AO61" s="103"/>
      <c r="AP61" s="101">
        <v>5</v>
      </c>
      <c r="AQ61" s="103"/>
      <c r="AR61" s="101">
        <v>5</v>
      </c>
      <c r="AS61" s="101"/>
      <c r="AT61" s="101" t="s">
        <v>108</v>
      </c>
      <c r="AU61" s="101"/>
      <c r="AV61" s="101"/>
      <c r="AW61" s="101"/>
      <c r="AY61" s="10"/>
    </row>
    <row r="62" spans="1:51" ht="10.5" customHeight="1" x14ac:dyDescent="0.2">
      <c r="B62" s="41"/>
      <c r="C62" s="107"/>
      <c r="D62" s="108"/>
      <c r="E62" s="108"/>
      <c r="F62" s="108"/>
      <c r="G62" s="108"/>
      <c r="H62" s="108"/>
      <c r="I62" s="108"/>
      <c r="J62" s="108"/>
      <c r="K62" s="108"/>
      <c r="L62" s="108"/>
      <c r="M62" s="108"/>
      <c r="N62" s="108"/>
      <c r="O62" s="108"/>
      <c r="P62" s="108"/>
      <c r="Q62" s="108"/>
      <c r="R62" s="108"/>
      <c r="S62" s="108"/>
      <c r="T62" s="108"/>
      <c r="U62" s="108"/>
      <c r="V62" s="108"/>
      <c r="W62" s="109"/>
      <c r="X62" s="109"/>
      <c r="Y62" s="109"/>
      <c r="Z62" s="109"/>
      <c r="AA62" s="109"/>
      <c r="AB62" s="109"/>
      <c r="AC62" s="109"/>
      <c r="AD62" s="109"/>
      <c r="AE62" s="109"/>
      <c r="AF62" s="109"/>
      <c r="AG62" s="109"/>
      <c r="AH62" s="109"/>
      <c r="AI62" s="109"/>
      <c r="AJ62" s="109"/>
      <c r="AK62" s="109"/>
      <c r="AL62" s="109"/>
      <c r="AM62" s="109"/>
      <c r="AN62" s="110"/>
      <c r="AO62" s="110"/>
      <c r="AP62" s="110"/>
      <c r="AQ62" s="110"/>
      <c r="AR62" s="110"/>
      <c r="AS62" s="110"/>
      <c r="AT62" s="110"/>
      <c r="AU62" s="110"/>
      <c r="AV62" s="110"/>
      <c r="AW62" s="110"/>
      <c r="AX62" s="110"/>
      <c r="AY62" s="110"/>
    </row>
    <row r="63" spans="1:51" ht="12.75" x14ac:dyDescent="0.2">
      <c r="B63" s="112" t="s">
        <v>73</v>
      </c>
      <c r="C63" s="111"/>
      <c r="D63" s="111"/>
      <c r="E63" s="111"/>
      <c r="F63" s="111"/>
      <c r="G63" s="111"/>
      <c r="H63" s="111"/>
      <c r="I63" s="111"/>
      <c r="J63" s="111"/>
      <c r="K63" s="111"/>
      <c r="L63" s="111"/>
      <c r="M63" s="111"/>
      <c r="N63" s="111"/>
      <c r="O63" s="111"/>
      <c r="P63" s="111"/>
      <c r="Q63" s="111"/>
      <c r="R63" s="111"/>
      <c r="S63" s="111"/>
      <c r="T63" s="111"/>
      <c r="U63" s="111"/>
      <c r="V63" s="111"/>
      <c r="W63" s="109"/>
      <c r="X63" s="109"/>
      <c r="Y63" s="109"/>
      <c r="Z63" s="109"/>
      <c r="AA63" s="109"/>
      <c r="AB63" s="109"/>
      <c r="AC63" s="109"/>
      <c r="AD63" s="109"/>
      <c r="AE63" s="109"/>
      <c r="AF63" s="109"/>
      <c r="AG63" s="109"/>
      <c r="AH63" s="109"/>
      <c r="AI63" s="109"/>
      <c r="AJ63" s="109"/>
      <c r="AK63" s="109"/>
      <c r="AL63" s="109"/>
      <c r="AM63" s="109"/>
      <c r="AN63" s="110"/>
      <c r="AO63" s="110"/>
      <c r="AP63" s="110"/>
      <c r="AQ63" s="110"/>
      <c r="AR63" s="110"/>
      <c r="AS63" s="110"/>
      <c r="AT63" s="110"/>
      <c r="AU63" s="110"/>
      <c r="AV63" s="110"/>
      <c r="AW63" s="110"/>
      <c r="AX63" s="110"/>
      <c r="AY63" s="110"/>
    </row>
    <row r="64" spans="1:51" ht="12.75" x14ac:dyDescent="0.2">
      <c r="A64" s="6"/>
      <c r="B64" s="134" t="s">
        <v>106</v>
      </c>
      <c r="C64" s="135" t="s">
        <v>3</v>
      </c>
      <c r="D64" s="136">
        <f>+AVERAGE(D6,D8,D10,D12,D14,D16,D18,D20,D22,D24,D26,D28,D30,D32,D34,D36,D38,D40,D42,D44,D46,D48,D50,D52,D54,D56,D58)</f>
        <v>19.411111111111111</v>
      </c>
      <c r="E64" s="136"/>
      <c r="F64" s="136">
        <f>+AVERAGE(F6,F8,F10,F12,F14,F16,F18,F20,F22,F24,F26,F28,F30,F32,F34,F36,F38,F40,F42,F44,F46,F48,F50,F52,F54,F56,F58)</f>
        <v>19.42962962962963</v>
      </c>
      <c r="G64" s="136"/>
      <c r="H64" s="136">
        <f>+AVERAGE(H6,H8,H10,H12,H14,H16,H18,H20,H22,H24,H26,H28,H30,H32,H34,H36,H38,H40,H42,H44,H46,H48,H50,H52,H54,H56,H58)</f>
        <v>19.68888888888889</v>
      </c>
      <c r="I64" s="136"/>
      <c r="J64" s="136">
        <f>+AVERAGE(J6,J8,J10,J12,J14,J16,J18,J20,J22,J24,J26,J28,J30,J32,J34,J36,J38,J40,J42,J44,J46,J48,J50,J52,J54,J56,J58)</f>
        <v>19.651851851851852</v>
      </c>
      <c r="K64" s="136"/>
      <c r="L64" s="136">
        <f>+AVERAGE(L6,L8,L10,L12,L14,L16,L18,L20,L22,L24,L26,L28,L30,L32,L34,L36,L38,L40,L42,L44,L46,L48,L50,L52,L54,L56,L58)</f>
        <v>19.614814814814817</v>
      </c>
      <c r="M64" s="136"/>
      <c r="N64" s="136">
        <f>+AVERAGE(N6,N8,N10,N12,N14,N16,N18,N20,N22,N24,N26,N28,N30,N32,N34,N36,N38,N40,N42,N44,N46,N48,N50,N52,N54,N56,N58)</f>
        <v>19.725925925925928</v>
      </c>
      <c r="O64" s="136"/>
      <c r="P64" s="136">
        <f>+AVERAGE(P6,P8,P10,P12,P14,P16,P18,P20,P22,P24,P26,P28,P30,P32,P34,P36,P38,P40,P42,P44,P46,P48,P50,P52,P54,P56,P58)</f>
        <v>19.540740740740741</v>
      </c>
      <c r="Q64" s="136"/>
      <c r="R64" s="136">
        <f>+AVERAGE(R6,R8,R10,R12,R14,R16,R18,R20,R22,R24,R26,R28,R30,R32,R34,R36,R38,R40,R42,R44,R46,R48,R50,R52,R54,R56,R58)</f>
        <v>19.651851851851852</v>
      </c>
      <c r="S64" s="136"/>
      <c r="T64" s="136">
        <f>+AVERAGE(T6,T8,T10,T12,T14,T16,T18,T20,T22,T24,T26,T28,T30,T32,T34,T36,T38,T40,T42,T44,T46,T48,T50,T52,T54,T56,T58)</f>
        <v>19.614814814814817</v>
      </c>
      <c r="U64" s="136"/>
      <c r="V64" s="136">
        <f>+AVERAGE(V6,V8,V10,V12,V14,V16,V18,V20,V22,V24,V26,V28,V30,V32,V34,V36,V38,V40,V42,V44,V46,V48,V50,V52,V54,V56,V58)</f>
        <v>20.040740740740741</v>
      </c>
      <c r="W64" s="136"/>
      <c r="X64" s="136">
        <f>+AVERAGE(X6,X8,X10,X12,X14,X16,X18,X20,X22,X24,X26,X28,X30,X32,X34,X36,X38,X40,X42,X44,X46,X48,X50,X52,X54,X56,X58)</f>
        <v>20.651851851851852</v>
      </c>
      <c r="Y64" s="136"/>
      <c r="Z64" s="136">
        <f>+AVERAGE(Z6,Z8,Z10,Z12,Z14,Z16,Z18,Z20,Z22,Z24,Z26,Z28,Z30,Z32,Z34,Z36,Z38,Z40,Z42,Z44,Z46,Z48,Z50,Z52,Z54,Z56,Z58)</f>
        <v>20.837037037037039</v>
      </c>
      <c r="AA64" s="136"/>
      <c r="AB64" s="136">
        <f>+AVERAGE(AB6,AB8,AB10,AB12,AB14,AB16,AB18,AB20,AB22,AB24,AB26,AB28,AB30,AB32,AB34,AB36,AB38,AB40,AB42,AB44,AB46,AB48,AB50,AB52,AB54,AB56,AB58)</f>
        <v>21.170370370370371</v>
      </c>
      <c r="AC64" s="136"/>
      <c r="AD64" s="136">
        <f>+AVERAGE(AD6,AD8,AD10,AD12,AD14,AD16,AD18,AD20,AD22,AD24,AD26,AD28,AD30,AD32,AD34,AD36,AD38,AD40,AD42,AD44,AD46,AD48,AD50,AD52,AD54,AD56,AD58)</f>
        <v>21.503703703703703</v>
      </c>
      <c r="AE64" s="136"/>
      <c r="AF64" s="136">
        <f>+AVERAGE(AF6,AF8,AF10,AF12,AF14,AF16,AF18,AF20,AF22,AF24,AF26,AF28,AF30,AF32,AF34,AF36,AF38,AF40,AF42,AF44,AF46,AF48,AF50,AF52,AF54,AF56,AF58)</f>
        <v>21.592592592592592</v>
      </c>
      <c r="AG64" s="136"/>
      <c r="AH64" s="136">
        <f>+AVERAGE(AH6,AH8,AH10,AH12,AH14,AH16,AH18,AH20,AH22,AH24,AH26,AH28,AH30,AH32,AH34,AH36,AH38,AH40,AH42,AH44,AH46,AH48,AH50,AH52,AH54,AH56,AH58)</f>
        <v>21.666666666666668</v>
      </c>
      <c r="AI64" s="136"/>
      <c r="AJ64" s="136">
        <f>+AVERAGE(AJ6,AJ8,AJ10,AJ12,AJ14,AJ16,AJ18,AJ20,AJ22,AJ24,AJ26,AJ28,AJ30,AJ32,AJ34,AJ36,AJ38,AJ40,AJ42,AJ44,AJ46,AJ48,AJ50,AJ52,AJ54,AJ56,AJ58)</f>
        <v>21.518518518518519</v>
      </c>
      <c r="AK64" s="136"/>
      <c r="AL64" s="136">
        <f>+AVERAGE(AL6,AL8,AL10,AL12,AL14,AL16,AL18,AL20,AL22,AL24,AL26,AL28,AL30,AL32,AL34,AL36,AL38,AL40,AL42,AL44,AL46,AL48,AL50,AL52,AL54,AL56,AL58)</f>
        <v>21.518518518518519</v>
      </c>
      <c r="AM64" s="136"/>
      <c r="AN64" s="136">
        <f>+AVERAGE(AN6,AN8,AN10,AN12,AN14,AN16,AN18,AN20,AN22,AN24,AN26,AN28,AN30,AN32,AN34,AN36,AN38,AN40,AN42,AN44,AN46,AN48,AN50,AN52,AN54,AN56,AN58)</f>
        <v>21.518518518518519</v>
      </c>
      <c r="AO64" s="136"/>
      <c r="AP64" s="136">
        <f>+AVERAGE(AP6,AP8,AP10,AP12,AP14,AP16,AP18,AP20,AP22,AP24,AP26,AP28,AP30,AP32,AP34,AP36,AP38,AP40,AP42,AP44,AP46,AP48,AP50,AP52,AP54,AP56,AP58)</f>
        <v>21.518518518518519</v>
      </c>
      <c r="AQ64" s="136"/>
      <c r="AR64" s="136">
        <f>+AVERAGE(AR6,AR8,AR10,AR12,AR14,AR16,AR18,AR20,AR22,AR24,AR26,AR28,AR30,AR32,AR34,AR36,AR38,AR40,AR42,AR44,AR46,AR48,AR50,AR52,AR54,AR56,AR58)</f>
        <v>21.518518518518519</v>
      </c>
      <c r="AS64" s="136"/>
      <c r="AT64" s="136">
        <f>+AVERAGE(AT6,AT8,AT10,AT12,AT14,AT16,AT18,AT20,AT22,AT24,AT26,AT28,AT30,AT32,AT34,AT36,AT38,AT40,AT42,AT44,AT46,AT48,AT50,AT52,AT54,AT56,AT58)</f>
        <v>21.518518518518519</v>
      </c>
      <c r="AU64" s="137"/>
      <c r="AV64" s="136">
        <f>+AVERAGE(AV6,AV8,AV10,AV12,AV14,AV16,AV18,AV20,AV22,AV24,AV26,AV28,AV30,AV32,AV34,AV36,AV38,AV40,AV42,AV44,AV46,AV48,AV50,AV52,AV54,AV56,AV58)</f>
        <v>21.518518518518519</v>
      </c>
      <c r="AW64" s="137"/>
      <c r="AX64" s="136">
        <f>+AVERAGE(AX6,AX8,AX10,AX12,AX14,AX16,AX18,AX20,AX22,AX24,AX26,AX28,AX30,AX32,AX34,AX36,AX38,AX40,AX42,AX44,AX46,AX48,AX50,AX52,AX54,AX56,AX58)</f>
        <v>21.481481481481481</v>
      </c>
      <c r="AY64" s="137"/>
    </row>
    <row r="65" spans="1:51" ht="12.75" hidden="1" x14ac:dyDescent="0.2">
      <c r="A65" s="6"/>
      <c r="B65" s="138" t="s">
        <v>74</v>
      </c>
      <c r="C65" s="139" t="s">
        <v>3</v>
      </c>
      <c r="D65" s="140">
        <f>+AVERAGE(D6,D8,D10,D12,D14,D16,D18,D20,D22,D24,D26,D28,D30,D32,D34,D36,D38,D40,D42,D44,D46,D48,D50,D52,D54,D56,D58,D60)</f>
        <v>19.342857142857145</v>
      </c>
      <c r="E65" s="140"/>
      <c r="F65" s="140">
        <f>+AVERAGE(F6,F8,F10,F12,F14,F16,F18,F20,F22,F24,F26,F28,F30,F32,F34,F36,F38,F40,F42,F44,F46,F48,F50,F52,F54,F56,F58,F60)</f>
        <v>19.360714285714288</v>
      </c>
      <c r="G65" s="140"/>
      <c r="H65" s="140">
        <f>+AVERAGE(H6,H8,H10,H12,H14,H16,H18,H20,H22,H24,H26,H28,H30,H32,H34,H36,H38,H40,H42,H44,H46,H48,H50,H52,H54,H56,H58,H60)</f>
        <v>19.610714285714288</v>
      </c>
      <c r="I65" s="140"/>
      <c r="J65" s="140">
        <f>+AVERAGE(J6,J8,J10,J12,J14,J16,J18,J20,J22,J24,J26,J28,J30,J32,J34,J36,J38,J40,J42,J44,J46,J48,J50,J52,J54,J56,J58,J60)</f>
        <v>19.574999999999999</v>
      </c>
      <c r="K65" s="140"/>
      <c r="L65" s="140">
        <f>+AVERAGE(L6,L8,L10,L12,L14,L16,L18,L20,L22,L24,L26,L28,L30,L32,L34,L36,L38,L40,L42,L44,L46,L48,L50,L52,L54,L56,L58,L60)</f>
        <v>19.539285714285715</v>
      </c>
      <c r="M65" s="140"/>
      <c r="N65" s="140">
        <f>+AVERAGE(N6,N8,N10,N12,N14,N16,N18,N20,N22,N24,N26,N28,N30,N32,N34,N36,N38,N40,N42,N44,N46,N48,N50,N52,N54,N56,N58,N60)</f>
        <v>19.646428571428572</v>
      </c>
      <c r="O65" s="140"/>
      <c r="P65" s="140">
        <f>+AVERAGE(P6,P8,P10,P12,P14,P16,P18,P20,P22,P24,P26,P28,P30,P32,P34,P36,P38,P40,P42,P44,P46,P48,P50,P52,P54,P56,P58,P60)</f>
        <v>19.467857142857145</v>
      </c>
      <c r="Q65" s="140"/>
      <c r="R65" s="140">
        <f>+AVERAGE(R6,R8,R10,R12,R14,R16,R18,R20,R22,R24,R26,R28,R30,R32,R34,R36,R38,R40,R42,R44,R46,R48,R50,R52,R54,R56,R58,R60)</f>
        <v>19.574999999999999</v>
      </c>
      <c r="S65" s="140"/>
      <c r="T65" s="140">
        <f>+AVERAGE(T6,T8,T10,T12,T14,T16,T18,T20,T22,T24,T26,T28,T30,T32,T34,T36,T38,T40,T42,T44,T46,T48,T50,T52,T54,T56,T58,T60)</f>
        <v>19.539285714285715</v>
      </c>
      <c r="U65" s="140"/>
      <c r="V65" s="140">
        <f>+AVERAGE(V6,V8,V10,V12,V14,V16,V18,V20,V22,V24,V26,V28,V30,V32,V34,V36,V38,V40,V42,V44,V46,V48,V50,V52,V54,V56,V58,V60)</f>
        <v>19.860714285714288</v>
      </c>
      <c r="W65" s="140"/>
      <c r="X65" s="140">
        <f>+AVERAGE(X6,X8,X10,X12,X14,X16,X18,X20,X22,X24,X26,X28,X30,X32,X34,X36,X38,X40,X42,X44,X46,X48,X50,X52,X54,X56,X58,X60)</f>
        <v>20.539285714285715</v>
      </c>
      <c r="Y65" s="140"/>
      <c r="Z65" s="140">
        <f>+AVERAGE(Z6,Z8,Z10,Z12,Z14,Z16,Z18,Z20,Z22,Z24,Z26,Z28,Z30,Z32,Z34,Z36,Z38,Z40,Z42,Z44,Z46,Z48,Z50,Z52,Z54,Z56,Z58,Z60)</f>
        <v>20.807142857142857</v>
      </c>
      <c r="AA65" s="140"/>
      <c r="AB65" s="140">
        <f>+AVERAGE(AB6,AB8,AB10,AB12,AB14,AB16,AB18,AB20,AB22,AB24,AB26,AB28,AB30,AB32,AB34,AB36,AB38,AB40,AB42,AB44,AB46,AB48,AB50,AB52,AB54,AB56,AB58,AB60)</f>
        <v>21.12857142857143</v>
      </c>
      <c r="AC65" s="140"/>
      <c r="AD65" s="140">
        <f>+AVERAGE(AD6,AD8,AD10,AD12,AD14,AD16,AD18,AD20,AD22,AD24,AD26,AD28,AD30,AD32,AD34,AD36,AD38,AD40,AD42,AD44,AD46,AD48,AD50,AD52,AD54,AD56,AD58,AD60)</f>
        <v>21.45</v>
      </c>
      <c r="AE65" s="140"/>
      <c r="AF65" s="140">
        <f>+AVERAGE(AF6,AF8,AF10,AF12,AF14,AF16,AF18,AF20,AF22,AF24,AF26,AF28,AF30,AF32,AF34,AF36,AF38,AF40,AF42,AF44,AF46,AF48,AF50,AF52,AF54,AF56,AF58,AF60)</f>
        <v>21.535714285714285</v>
      </c>
      <c r="AG65" s="140"/>
      <c r="AH65" s="140">
        <f>+AVERAGE(AH6,AH8,AH10,AH12,AH14,AH16,AH18,AH20,AH22,AH24,AH26,AH28,AH30,AH32,AH34,AH36,AH38,AH40,AH42,AH44,AH46,AH48,AH50,AH52,AH54,AH56,AH58,AH60)</f>
        <v>21.607142857142858</v>
      </c>
      <c r="AI65" s="140"/>
      <c r="AJ65" s="140">
        <f>+AVERAGE(AJ6,AJ8,AJ10,AJ12,AJ14,AJ16,AJ18,AJ20,AJ22,AJ24,AJ26,AJ28,AJ30,AJ32,AJ34,AJ36,AJ38,AJ40,AJ42,AJ44,AJ46,AJ48,AJ50,AJ52,AJ54,AJ56,AJ58,AJ60)</f>
        <v>21.464285714285715</v>
      </c>
      <c r="AK65" s="140"/>
      <c r="AL65" s="140">
        <f>+AVERAGE(AL6,AL8,AL10,AL12,AL14,AL16,AL18,AL20,AL22,AL24,AL26,AL28,AL30,AL32,AL34,AL36,AL38,AL40,AL42,AL44,AL46,AL48,AL50,AL52,AL54,AL56,AL58,AL60)</f>
        <v>21.464285714285715</v>
      </c>
      <c r="AM65" s="140"/>
      <c r="AN65" s="140">
        <f>+AVERAGE(AN6,AN8,AN10,AN12,AN14,AN16,AN18,AN20,AN22,AN24,AN26,AN28,AN30,AN32,AN34,AN36,AN38,AN40,AN42,AN44,AN46,AN48,AN50,AN52,AN54,AN56,AN58,AN60)</f>
        <v>21.464285714285715</v>
      </c>
      <c r="AO65" s="140"/>
      <c r="AP65" s="140">
        <f>+AVERAGE(AP6,AP8,AP10,AP12,AP14,AP16,AP18,AP20,AP22,AP24,AP26,AP28,AP30,AP32,AP34,AP36,AP38,AP40,AP42,AP44,AP46,AP48,AP50,AP52,AP54,AP56,AP58,AP60)</f>
        <v>21.464285714285715</v>
      </c>
      <c r="AQ65" s="140"/>
      <c r="AR65" s="140">
        <f>+AVERAGE(AR6,AR8,AR10,AR12,AR14,AR16,AR18,AR20,AR22,AR24,AR26,AR28,AR30,AR32,AR34,AR36,AR38,AR40,AR42,AR44,AR46,AR48,AR50,AR52,AR54,AR56,AR58,AR60)</f>
        <v>21.464285714285715</v>
      </c>
      <c r="AS65" s="140"/>
      <c r="AT65" s="140" t="s">
        <v>119</v>
      </c>
      <c r="AU65" s="141"/>
      <c r="AV65" s="140" t="s">
        <v>119</v>
      </c>
      <c r="AW65" s="141"/>
      <c r="AX65" s="140"/>
      <c r="AY65" s="141"/>
    </row>
    <row r="66" spans="1:51" ht="12.75" x14ac:dyDescent="0.2">
      <c r="A66" s="6"/>
      <c r="B66" s="142" t="s">
        <v>75</v>
      </c>
      <c r="C66" s="143" t="s">
        <v>3</v>
      </c>
      <c r="D66" s="144">
        <f>+AVERAGE(D6,D14,D16,D18,D20,D22,D24,D28,D30,D32,D34,D36,D40,D42,D44,D48,D52,D54,D56)</f>
        <v>18.110526315789475</v>
      </c>
      <c r="E66" s="144"/>
      <c r="F66" s="144">
        <f>+AVERAGE(F6,F14,F16,F18,F20,F22,F24,F28,F30,F32,F34,F36,F40,F42,F44,F48,F52,F54,F56)</f>
        <v>18.13684210526316</v>
      </c>
      <c r="G66" s="144"/>
      <c r="H66" s="144">
        <f>+AVERAGE(H6,H14,H16,H18,H20,H22,H24,H28,H30,H32,H34,H36,H40,H42,H44,H48,H52,H54,H56)</f>
        <v>18.505263157894738</v>
      </c>
      <c r="I66" s="144"/>
      <c r="J66" s="144">
        <f>+AVERAGE(J6,J14,J16,J18,J20,J22,J24,J28,J30,J32,J34,J36,J40,J42,J44,J48,J52,J54,J56)</f>
        <v>18.452631578947368</v>
      </c>
      <c r="K66" s="144"/>
      <c r="L66" s="144">
        <f>+AVERAGE(L6,L14,L16,L18,L20,L22,L24,L28,L30,L32,L34,L36,L40,L42,L44,L48,L52,L54,L56)</f>
        <v>18.557894736842105</v>
      </c>
      <c r="M66" s="144"/>
      <c r="N66" s="144">
        <f>+AVERAGE(N6,N14,N16,N18,N20,N22,N24,N28,N30,N32,N34,N36,N40,N42,N44,N48,N52,N54,N56)</f>
        <v>18.715789473684211</v>
      </c>
      <c r="O66" s="144"/>
      <c r="P66" s="144">
        <f>+AVERAGE(P6,P14,P16,P18,P20,P22,P24,P28,P30,P32,P34,P36,P40,P42,P44,P48,P52,P54,P56)</f>
        <v>18.715789473684211</v>
      </c>
      <c r="Q66" s="144"/>
      <c r="R66" s="144">
        <f>+AVERAGE(R6,R14,R16,R18,R20,R22,R24,R28,R30,R32,R34,R36,R40,R42,R44,R48,R52,R54,R56)</f>
        <v>18.873684210526317</v>
      </c>
      <c r="S66" s="144"/>
      <c r="T66" s="144">
        <f>+AVERAGE(T6,T14,T16,T18,T20,T22,T24,T28,T30,T32,T34,T36,T40,T42,T44,T48,T52,T54,T56)</f>
        <v>18.821052631578947</v>
      </c>
      <c r="U66" s="144"/>
      <c r="V66" s="144">
        <f>+AVERAGE(V6,V14,V16,V18,V20,V22,V24,V28,V30,V32,V34,V36,V40,V42,V44,V48,V52,V54,V56)</f>
        <v>19.163157894736845</v>
      </c>
      <c r="W66" s="144"/>
      <c r="X66" s="144">
        <f>+AVERAGE(X6,X14,X16,X18,X20,X22,X24,X28,X30,X32,X34,X36,X40,X42,X44,X48,X52,X54,X56)</f>
        <v>19.663157894736845</v>
      </c>
      <c r="Y66" s="145"/>
      <c r="Z66" s="144">
        <f>+AVERAGE(Z6,Z14,Z16,Z18,Z20,Z22,Z24,Z28,Z30,Z32,Z34,Z36,Z40,Z42,Z44,Z48,Z52,Z54,Z56)</f>
        <v>19.873684210526317</v>
      </c>
      <c r="AA66" s="145"/>
      <c r="AB66" s="144">
        <f>+AVERAGE(AB6,AB14,AB16,AB18,AB20,AB22,AB24,AB28,AB30,AB32,AB34,AB36,AB40,AB42,AB44,AB48,AB52,AB54,AB56)</f>
        <v>20.13684210526316</v>
      </c>
      <c r="AC66" s="145"/>
      <c r="AD66" s="144">
        <f>+AVERAGE(AD6,AD14,AD16,AD18,AD20,AD22,AD24,AD28,AD30,AD32,AD34,AD36,AD40,AD42,AD44,AD48,AD52,AD54,AD56)</f>
        <v>20.557894736842105</v>
      </c>
      <c r="AE66" s="145"/>
      <c r="AF66" s="144">
        <f>+AVERAGE(AF6,AF14,AF16,AF18,AF20,AF22,AF24,AF28,AF30,AF32,AF34,AF36,AF40,AF42,AF44,AF48,AF52,AF54,AF56)</f>
        <v>20.684210526315791</v>
      </c>
      <c r="AG66" s="145"/>
      <c r="AH66" s="144">
        <f>+AVERAGE(AH6,AH14,AH16,AH18,AH20,AH22,AH24,AH28,AH30,AH32,AH34,AH36,AH40,AH42,AH44,AH48,AH52,AH54,AH56)</f>
        <v>20.789473684210527</v>
      </c>
      <c r="AI66" s="145"/>
      <c r="AJ66" s="144">
        <f>+AVERAGE(AJ6,AJ14,AJ16,AJ18,AJ20,AJ22,AJ24,AJ28,AJ30,AJ32,AJ34,AJ36,AJ40,AJ42,AJ44,AJ48,AJ52,AJ54,AJ56)</f>
        <v>20.789473684210527</v>
      </c>
      <c r="AK66" s="145"/>
      <c r="AL66" s="144">
        <f>+AVERAGE(AL6,AL14,AL16,AL18,AL20,AL22,AL24,AL28,AL30,AL32,AL34,AL36,AL40,AL42,AL44,AL48,AL52,AL54,AL56)</f>
        <v>20.842105263157894</v>
      </c>
      <c r="AM66" s="145"/>
      <c r="AN66" s="144">
        <f>+AVERAGE(AN6,AN14,AN16,AN18,AN20,AN22,AN24,AN28,AN30,AN32,AN34,AN36,AN40,AN42,AN44,AN48,AN52,AN54,AN56)</f>
        <v>20.842105263157894</v>
      </c>
      <c r="AO66" s="145"/>
      <c r="AP66" s="144">
        <f>+AVERAGE(AP6,AP14,AP16,AP18,AP20,AP22,AP24,AP28,AP30,AP32,AP34,AP36,AP40,AP42,AP44,AP48,AP52,AP54,AP56)</f>
        <v>20.842105263157894</v>
      </c>
      <c r="AQ66" s="145"/>
      <c r="AR66" s="144">
        <f>+AVERAGE(AR6,AR14,AR16,AR18,AR20,AR22,AR24,AR28,AR30,AR32,AR34,AR36,AR40,AR42,AR44,AR48,AR52,AR54,AR56)</f>
        <v>20.842105263157894</v>
      </c>
      <c r="AS66" s="144"/>
      <c r="AT66" s="144">
        <f>+AVERAGE(AT6,AT14,AT16,AT18,AT20,AT22,AT24,AT28,AT30,AT32,AT34,AT36,AT40,AT42,AT44,AT48,AT52,AT54,AT56)</f>
        <v>20.842105263157894</v>
      </c>
      <c r="AU66" s="145"/>
      <c r="AV66" s="144">
        <f>+AVERAGE(AV6,AV14,AV16,AV18,AV20,AV22,AV24,AV28,AV30,AV32,AV34,AV36,AV40,AV42,AV44,AV48,AV52,AV54,AV56)</f>
        <v>20.842105263157894</v>
      </c>
      <c r="AW66" s="145"/>
      <c r="AX66" s="144">
        <f>+AVERAGE(AX6,AX14,AX16,AX18,AX20,AX22,AX24,AX28,AX30,AX32,AX34,AX36,AX40,AX42,AX44,AX48,AX52,AX54,AX56)</f>
        <v>20.789473684210527</v>
      </c>
      <c r="AY66" s="145"/>
    </row>
    <row r="67" spans="1:51" x14ac:dyDescent="0.2">
      <c r="A67" s="4"/>
      <c r="B67" s="13"/>
      <c r="D67" s="14"/>
      <c r="E67" s="15"/>
      <c r="F67" s="14"/>
      <c r="G67" s="15"/>
      <c r="H67" s="14"/>
      <c r="I67" s="14"/>
      <c r="J67" s="14"/>
      <c r="K67" s="14"/>
      <c r="L67" s="14"/>
      <c r="M67" s="14"/>
      <c r="N67" s="14"/>
      <c r="O67" s="14"/>
      <c r="P67" s="14"/>
      <c r="Q67" s="14"/>
      <c r="R67" s="14"/>
      <c r="S67" s="14"/>
      <c r="T67" s="14"/>
      <c r="U67" s="14"/>
      <c r="V67" s="14"/>
      <c r="W67" s="14"/>
      <c r="X67" s="14"/>
      <c r="Y67" s="16"/>
      <c r="Z67" s="14"/>
      <c r="AA67" s="16"/>
      <c r="AB67" s="16"/>
      <c r="AC67" s="16"/>
      <c r="AD67" s="16"/>
      <c r="AE67" s="16"/>
      <c r="AF67" s="16"/>
      <c r="AG67" s="16"/>
      <c r="AY67" s="10"/>
    </row>
    <row r="68" spans="1:51" x14ac:dyDescent="0.2">
      <c r="A68" s="4"/>
      <c r="B68" s="13"/>
      <c r="C68" s="62" t="s">
        <v>120</v>
      </c>
      <c r="D68" s="14"/>
      <c r="E68" s="15"/>
      <c r="F68" s="14"/>
      <c r="G68" s="15"/>
      <c r="H68" s="14"/>
      <c r="I68" s="14"/>
      <c r="J68" s="14"/>
      <c r="K68" s="14"/>
      <c r="L68" s="14"/>
      <c r="M68" s="14"/>
      <c r="N68" s="14"/>
      <c r="O68" s="14"/>
      <c r="P68" s="14"/>
      <c r="Q68" s="14"/>
      <c r="R68" s="14"/>
      <c r="S68" s="14"/>
      <c r="T68" s="14"/>
      <c r="U68" s="14"/>
      <c r="V68" s="14"/>
      <c r="W68" s="14"/>
      <c r="X68" s="14"/>
      <c r="Y68" s="16"/>
      <c r="Z68" s="14"/>
      <c r="AA68" s="16"/>
      <c r="AB68" s="16"/>
      <c r="AC68" s="16"/>
      <c r="AD68" s="16"/>
      <c r="AE68" s="16"/>
      <c r="AF68" s="16"/>
      <c r="AG68" s="16"/>
      <c r="AY68" s="10"/>
    </row>
    <row r="69" spans="1:51" x14ac:dyDescent="0.2">
      <c r="A69" s="4"/>
      <c r="B69" s="13"/>
      <c r="C69" s="62"/>
      <c r="D69" s="14"/>
      <c r="E69" s="15"/>
      <c r="F69" s="14"/>
      <c r="G69" s="15"/>
      <c r="H69" s="14"/>
      <c r="I69" s="14"/>
      <c r="J69" s="14"/>
      <c r="K69" s="14"/>
      <c r="L69" s="14"/>
      <c r="M69" s="14"/>
      <c r="N69" s="14"/>
      <c r="O69" s="14"/>
      <c r="P69" s="14"/>
      <c r="Q69" s="14"/>
      <c r="R69" s="14"/>
      <c r="S69" s="14"/>
      <c r="T69" s="14"/>
      <c r="U69" s="14"/>
      <c r="V69" s="14"/>
      <c r="W69" s="14"/>
      <c r="X69" s="14"/>
      <c r="Y69" s="16"/>
      <c r="Z69" s="14"/>
      <c r="AA69" s="16"/>
      <c r="AB69" s="16"/>
      <c r="AC69" s="16"/>
      <c r="AD69" s="16"/>
      <c r="AE69" s="16"/>
      <c r="AF69" s="16"/>
      <c r="AG69" s="16"/>
      <c r="AY69" s="10"/>
    </row>
    <row r="70" spans="1:51" x14ac:dyDescent="0.2">
      <c r="A70" s="4"/>
      <c r="B70" s="3" t="s">
        <v>76</v>
      </c>
      <c r="C70" s="3" t="s">
        <v>155</v>
      </c>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X70" s="1">
        <f>COUNTIF(AX6:AX61, "=tedb")</f>
        <v>1</v>
      </c>
    </row>
    <row r="71" spans="1:51" x14ac:dyDescent="0.2">
      <c r="A71" s="4"/>
      <c r="B71" s="3"/>
      <c r="C71" s="3" t="s">
        <v>156</v>
      </c>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106"/>
      <c r="AF71" s="4"/>
      <c r="AG71" s="4"/>
    </row>
    <row r="72" spans="1:51" ht="12.75" x14ac:dyDescent="0.2">
      <c r="A72" s="4"/>
      <c r="B72" s="3"/>
      <c r="C72" s="17" t="s">
        <v>77</v>
      </c>
      <c r="D72" s="4"/>
      <c r="E72" s="4"/>
      <c r="F72" s="4"/>
      <c r="G72" s="18" t="s">
        <v>78</v>
      </c>
      <c r="H72" s="4"/>
      <c r="I72" s="4"/>
      <c r="J72" s="4" t="s">
        <v>157</v>
      </c>
      <c r="K72" s="4"/>
      <c r="L72" s="4"/>
      <c r="M72" s="4"/>
      <c r="N72" s="4"/>
      <c r="O72" s="4"/>
      <c r="P72" s="4"/>
      <c r="Q72" s="4"/>
      <c r="R72" s="4"/>
      <c r="S72" s="4"/>
      <c r="T72" s="4"/>
      <c r="U72" s="4"/>
      <c r="V72" s="4"/>
      <c r="W72" s="4"/>
      <c r="X72" s="4"/>
      <c r="Y72" s="4"/>
      <c r="Z72" s="4"/>
      <c r="AA72" s="4"/>
      <c r="AB72" s="4"/>
      <c r="AC72" s="4"/>
      <c r="AD72" s="4"/>
    </row>
    <row r="73" spans="1:51" x14ac:dyDescent="0.2">
      <c r="A73" s="4"/>
      <c r="B73" s="3"/>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06"/>
      <c r="AF73" s="4"/>
      <c r="AG73" s="4"/>
    </row>
    <row r="74" spans="1:51" x14ac:dyDescent="0.2">
      <c r="A74" s="4"/>
      <c r="B74" s="3"/>
      <c r="C74" s="3" t="s">
        <v>79</v>
      </c>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row>
    <row r="75" spans="1:51" x14ac:dyDescent="0.2">
      <c r="A75" s="4"/>
      <c r="B75" s="3"/>
      <c r="C75" s="3" t="s">
        <v>110</v>
      </c>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row>
    <row r="76" spans="1:51" x14ac:dyDescent="0.2">
      <c r="A76" s="4"/>
      <c r="B76" s="3"/>
      <c r="C76" s="3" t="s">
        <v>158</v>
      </c>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row>
    <row r="77" spans="1:51" x14ac:dyDescent="0.2">
      <c r="A77" s="4"/>
      <c r="B77" s="4"/>
      <c r="C77" s="3" t="s">
        <v>173</v>
      </c>
      <c r="D77" s="19"/>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row>
    <row r="78" spans="1:51" x14ac:dyDescent="0.2">
      <c r="A78" s="4"/>
      <c r="B78" s="3"/>
      <c r="C78" s="3" t="s">
        <v>121</v>
      </c>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row>
    <row r="79" spans="1:51" x14ac:dyDescent="0.2">
      <c r="A79" s="4"/>
      <c r="B79" s="3"/>
      <c r="C79" s="1" t="s">
        <v>122</v>
      </c>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row>
    <row r="80" spans="1:51" x14ac:dyDescent="0.2">
      <c r="A80" s="4"/>
      <c r="B80" s="3"/>
      <c r="C80" s="3" t="s">
        <v>123</v>
      </c>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row>
    <row r="81" spans="1:33" x14ac:dyDescent="0.2">
      <c r="A81" s="4"/>
      <c r="B81" s="3"/>
      <c r="C81" s="3" t="s">
        <v>124</v>
      </c>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row>
    <row r="82" spans="1:33" x14ac:dyDescent="0.2">
      <c r="A82" s="4"/>
      <c r="B82" s="3"/>
      <c r="C82" s="3" t="s">
        <v>80</v>
      </c>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row>
    <row r="83" spans="1:33" x14ac:dyDescent="0.2">
      <c r="A83" s="4"/>
      <c r="B83" s="3"/>
      <c r="C83" s="3" t="s">
        <v>170</v>
      </c>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row>
    <row r="84" spans="1:33" x14ac:dyDescent="0.2">
      <c r="A84" s="4"/>
      <c r="B84" s="3"/>
      <c r="C84" s="3" t="s">
        <v>165</v>
      </c>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row>
    <row r="85" spans="1:33" x14ac:dyDescent="0.2">
      <c r="A85" s="4"/>
      <c r="B85" s="19"/>
      <c r="C85" s="20" t="s">
        <v>81</v>
      </c>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row>
    <row r="86" spans="1:33" x14ac:dyDescent="0.2">
      <c r="A86" s="4"/>
      <c r="B86" s="19"/>
      <c r="C86" s="21" t="s">
        <v>82</v>
      </c>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row>
    <row r="87" spans="1:33" x14ac:dyDescent="0.2">
      <c r="A87" s="4"/>
      <c r="B87" s="3"/>
      <c r="C87" s="3" t="s">
        <v>83</v>
      </c>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row>
    <row r="88" spans="1:33" x14ac:dyDescent="0.2">
      <c r="A88" s="4"/>
      <c r="B88" s="3"/>
      <c r="C88" s="3" t="s">
        <v>84</v>
      </c>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row>
    <row r="89" spans="1:33" x14ac:dyDescent="0.2">
      <c r="A89" s="4"/>
      <c r="B89" s="3"/>
      <c r="C89" s="3" t="s">
        <v>85</v>
      </c>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row>
    <row r="90" spans="1:33" x14ac:dyDescent="0.2">
      <c r="A90" s="4"/>
      <c r="B90" s="3"/>
      <c r="C90" s="3" t="s">
        <v>86</v>
      </c>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row>
    <row r="91" spans="1:33" x14ac:dyDescent="0.2">
      <c r="A91" s="4"/>
      <c r="B91" s="19"/>
      <c r="C91" s="3" t="s">
        <v>87</v>
      </c>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row>
    <row r="92" spans="1:33" x14ac:dyDescent="0.2">
      <c r="A92" s="4"/>
      <c r="B92" s="3"/>
      <c r="C92" s="3" t="s">
        <v>125</v>
      </c>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row>
    <row r="93" spans="1:33" x14ac:dyDescent="0.2">
      <c r="A93" s="4"/>
      <c r="B93" s="3"/>
      <c r="C93" s="3" t="s">
        <v>88</v>
      </c>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row>
    <row r="94" spans="1:33" x14ac:dyDescent="0.2">
      <c r="A94" s="4"/>
      <c r="B94" s="3"/>
      <c r="C94" s="3" t="s">
        <v>126</v>
      </c>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row>
    <row r="95" spans="1:33" x14ac:dyDescent="0.2">
      <c r="A95" s="4"/>
      <c r="B95" s="3"/>
      <c r="C95" s="3" t="s">
        <v>89</v>
      </c>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row>
    <row r="96" spans="1:33" x14ac:dyDescent="0.2">
      <c r="A96" s="4"/>
      <c r="B96" s="3"/>
      <c r="C96" s="3" t="s">
        <v>90</v>
      </c>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row>
    <row r="97" spans="1:33" x14ac:dyDescent="0.2">
      <c r="A97" s="4"/>
      <c r="B97" s="3"/>
      <c r="C97" s="3" t="s">
        <v>91</v>
      </c>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row>
  </sheetData>
  <mergeCells count="52">
    <mergeCell ref="AX5:AY5"/>
    <mergeCell ref="B56:B57"/>
    <mergeCell ref="B58:B59"/>
    <mergeCell ref="B60:B61"/>
    <mergeCell ref="B44:B45"/>
    <mergeCell ref="B46:B47"/>
    <mergeCell ref="B48:B49"/>
    <mergeCell ref="B50:B51"/>
    <mergeCell ref="B52:B53"/>
    <mergeCell ref="B54:B55"/>
    <mergeCell ref="B42:B43"/>
    <mergeCell ref="B20:B21"/>
    <mergeCell ref="B22:B23"/>
    <mergeCell ref="B24:B25"/>
    <mergeCell ref="B26:B27"/>
    <mergeCell ref="B28:B29"/>
    <mergeCell ref="B40:B41"/>
    <mergeCell ref="B18:B19"/>
    <mergeCell ref="AN5:AO5"/>
    <mergeCell ref="AP5:AQ5"/>
    <mergeCell ref="AR5:AS5"/>
    <mergeCell ref="B8:B9"/>
    <mergeCell ref="B10:B11"/>
    <mergeCell ref="B12:B13"/>
    <mergeCell ref="B14:B15"/>
    <mergeCell ref="B16:B17"/>
    <mergeCell ref="B30:B31"/>
    <mergeCell ref="B32:B33"/>
    <mergeCell ref="B34:B35"/>
    <mergeCell ref="B36:B37"/>
    <mergeCell ref="B38:B39"/>
    <mergeCell ref="AT5:AU5"/>
    <mergeCell ref="H5:I5"/>
    <mergeCell ref="J5:K5"/>
    <mergeCell ref="L5:M5"/>
    <mergeCell ref="N5:O5"/>
    <mergeCell ref="AV5:AW5"/>
    <mergeCell ref="B6:B7"/>
    <mergeCell ref="AB5:AC5"/>
    <mergeCell ref="AD5:AE5"/>
    <mergeCell ref="AF5:AG5"/>
    <mergeCell ref="AH5:AI5"/>
    <mergeCell ref="AJ5:AK5"/>
    <mergeCell ref="AL5:AM5"/>
    <mergeCell ref="P5:Q5"/>
    <mergeCell ref="R5:S5"/>
    <mergeCell ref="T5:U5"/>
    <mergeCell ref="V5:W5"/>
    <mergeCell ref="X5:Y5"/>
    <mergeCell ref="Z5:AA5"/>
    <mergeCell ref="D5:E5"/>
    <mergeCell ref="F5:G5"/>
  </mergeCells>
  <hyperlinks>
    <hyperlink ref="G72" r:id="rId1" display="VAT - European commission"/>
  </hyperlinks>
  <pageMargins left="0.7" right="0.7" top="0.75" bottom="0.75" header="0.3" footer="0.3"/>
  <pageSetup paperSize="8" scale="53" fitToHeight="0" orientation="landscape" r:id="rId2"/>
  <ignoredErrors>
    <ignoredError sqref="D11 F11 H11 J11 L11 N11 P11 R11 T11 V11 D17 F17 H17 J17 L17 N17 P17 R17 T17 V17 AT17 AV17 D19:Y19 AA19 AC19 AE19 AG19 AI19 AK19 AM19 AO19 AQ19 AS19 AU19 AW19 D21:M21 O21 Q21 S21 U21 W21 E23 G23 I23 K23 M23 O23 Q23 S23 U23 W23 Y23 AA23 AC23:AW23 E25 G25 I25 K25 M25 O25 Q25 S25 U25 W25 Y25 AA25 AC25 AE25 AG25 AI25 AK25 AM25 AO25 AQ25 AS25 AU25 AW25 E27 G27 I27 K27 M27 O27:AC27 E29 G29 I29 K29 M29 O29 Q29 S29 U29 W29 Y29 AA29:AI29 AK29 AM29 AO29 AQ29 AS29 AU29 AW29 D31 F31 H31 J31 L31 J33 L33 N33 P33 R33 T33 V33 D35 E37 G37 I37 K37 M37 O37 Q37 S37 U37 W37 Y37 AA37 AC37 AE37 AG37:AW37 D39:K39 R39 T39 D41 F41 H41 J41 D43 AP43 AR43 AT43 AV43 Z45 AB45 AD45 AF45 AH45 G47 I47 K47 M47 O47 Q47 S47 U47 W47 Y47 D53 F53 AB53 AD53 AF53 AH53 AJ53 AL53 AN53 D55 F55 H55 J55 R55 T55 V55 AB55 AD55 AF55 AH55 AJ55 AL55 AN55 AP55 AR55 AT55 AV55 AB61" numberStoredAsText="1"/>
    <ignoredError sqref="AH11 AJ11 AL11 AN11 AP11 AR11 AT11 AV11 AJ21 AL21 AN21 AP21 AR21 AT21 AV21 AF27 AH27 AJ27 AL27 AN27 AP27 AR27 AT27 AV27 L39 N39 P39 V39 X39 Z39 AB39 AD39 AF39 AH39 AJ39 AL39 AN39 AP39 AR39 AT39 AV39 AJ45 AL45 AN45 AP45 AR45 AT45 AV45 X49 Z49 AB49 AD49 AF49 AH49 AJ49 AL49 AN49 AP49 AR49 AT49 AV49 D57 F57 H57 J57 L57 N57 P57 R57 T57 V57 X57 Z57 AB57 AD57 AF57 AH57 AJ57 AL57 AN57 AP57 AR57 AT57 AV57"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102"/>
  <sheetViews>
    <sheetView zoomScaleNormal="100" workbookViewId="0">
      <pane xSplit="2" ySplit="5" topLeftCell="Q14" activePane="bottomRight" state="frozen"/>
      <selection activeCell="AZ56" sqref="AZ56"/>
      <selection pane="topRight" activeCell="AZ56" sqref="AZ56"/>
      <selection pane="bottomLeft" activeCell="AZ56" sqref="AZ56"/>
      <selection pane="bottomRight" activeCell="B2" sqref="B2"/>
    </sheetView>
  </sheetViews>
  <sheetFormatPr defaultRowHeight="15" x14ac:dyDescent="0.25"/>
  <cols>
    <col min="1" max="1" width="9.140625" style="1"/>
    <col min="2" max="2" width="13.85546875" style="1" customWidth="1"/>
    <col min="3" max="7" width="7" style="1" hidden="1" customWidth="1"/>
    <col min="8" max="31" width="6.140625" style="1" customWidth="1"/>
    <col min="33" max="255" width="9.140625" style="1"/>
    <col min="256" max="256" width="13.85546875" style="1" customWidth="1"/>
    <col min="257" max="511" width="9.140625" style="1"/>
    <col min="512" max="512" width="13.85546875" style="1" customWidth="1"/>
    <col min="513" max="767" width="9.140625" style="1"/>
    <col min="768" max="768" width="13.85546875" style="1" customWidth="1"/>
    <col min="769" max="1023" width="9.140625" style="1"/>
    <col min="1024" max="1024" width="13.85546875" style="1" customWidth="1"/>
    <col min="1025" max="1279" width="9.140625" style="1"/>
    <col min="1280" max="1280" width="13.85546875" style="1" customWidth="1"/>
    <col min="1281" max="1535" width="9.140625" style="1"/>
    <col min="1536" max="1536" width="13.85546875" style="1" customWidth="1"/>
    <col min="1537" max="1791" width="9.140625" style="1"/>
    <col min="1792" max="1792" width="13.85546875" style="1" customWidth="1"/>
    <col min="1793" max="2047" width="9.140625" style="1"/>
    <col min="2048" max="2048" width="13.85546875" style="1" customWidth="1"/>
    <col min="2049" max="2303" width="9.140625" style="1"/>
    <col min="2304" max="2304" width="13.85546875" style="1" customWidth="1"/>
    <col min="2305" max="2559" width="9.140625" style="1"/>
    <col min="2560" max="2560" width="13.85546875" style="1" customWidth="1"/>
    <col min="2561" max="2815" width="9.140625" style="1"/>
    <col min="2816" max="2816" width="13.85546875" style="1" customWidth="1"/>
    <col min="2817" max="3071" width="9.140625" style="1"/>
    <col min="3072" max="3072" width="13.85546875" style="1" customWidth="1"/>
    <col min="3073" max="3327" width="9.140625" style="1"/>
    <col min="3328" max="3328" width="13.85546875" style="1" customWidth="1"/>
    <col min="3329" max="3583" width="9.140625" style="1"/>
    <col min="3584" max="3584" width="13.85546875" style="1" customWidth="1"/>
    <col min="3585" max="3839" width="9.140625" style="1"/>
    <col min="3840" max="3840" width="13.85546875" style="1" customWidth="1"/>
    <col min="3841" max="4095" width="9.140625" style="1"/>
    <col min="4096" max="4096" width="13.85546875" style="1" customWidth="1"/>
    <col min="4097" max="4351" width="9.140625" style="1"/>
    <col min="4352" max="4352" width="13.85546875" style="1" customWidth="1"/>
    <col min="4353" max="4607" width="9.140625" style="1"/>
    <col min="4608" max="4608" width="13.85546875" style="1" customWidth="1"/>
    <col min="4609" max="4863" width="9.140625" style="1"/>
    <col min="4864" max="4864" width="13.85546875" style="1" customWidth="1"/>
    <col min="4865" max="5119" width="9.140625" style="1"/>
    <col min="5120" max="5120" width="13.85546875" style="1" customWidth="1"/>
    <col min="5121" max="5375" width="9.140625" style="1"/>
    <col min="5376" max="5376" width="13.85546875" style="1" customWidth="1"/>
    <col min="5377" max="5631" width="9.140625" style="1"/>
    <col min="5632" max="5632" width="13.85546875" style="1" customWidth="1"/>
    <col min="5633" max="5887" width="9.140625" style="1"/>
    <col min="5888" max="5888" width="13.85546875" style="1" customWidth="1"/>
    <col min="5889" max="6143" width="9.140625" style="1"/>
    <col min="6144" max="6144" width="13.85546875" style="1" customWidth="1"/>
    <col min="6145" max="6399" width="9.140625" style="1"/>
    <col min="6400" max="6400" width="13.85546875" style="1" customWidth="1"/>
    <col min="6401" max="6655" width="9.140625" style="1"/>
    <col min="6656" max="6656" width="13.85546875" style="1" customWidth="1"/>
    <col min="6657" max="6911" width="9.140625" style="1"/>
    <col min="6912" max="6912" width="13.85546875" style="1" customWidth="1"/>
    <col min="6913" max="7167" width="9.140625" style="1"/>
    <col min="7168" max="7168" width="13.85546875" style="1" customWidth="1"/>
    <col min="7169" max="7423" width="9.140625" style="1"/>
    <col min="7424" max="7424" width="13.85546875" style="1" customWidth="1"/>
    <col min="7425" max="7679" width="9.140625" style="1"/>
    <col min="7680" max="7680" width="13.85546875" style="1" customWidth="1"/>
    <col min="7681" max="7935" width="9.140625" style="1"/>
    <col min="7936" max="7936" width="13.85546875" style="1" customWidth="1"/>
    <col min="7937" max="8191" width="9.140625" style="1"/>
    <col min="8192" max="8192" width="13.85546875" style="1" customWidth="1"/>
    <col min="8193" max="8447" width="9.140625" style="1"/>
    <col min="8448" max="8448" width="13.85546875" style="1" customWidth="1"/>
    <col min="8449" max="8703" width="9.140625" style="1"/>
    <col min="8704" max="8704" width="13.85546875" style="1" customWidth="1"/>
    <col min="8705" max="8959" width="9.140625" style="1"/>
    <col min="8960" max="8960" width="13.85546875" style="1" customWidth="1"/>
    <col min="8961" max="9215" width="9.140625" style="1"/>
    <col min="9216" max="9216" width="13.85546875" style="1" customWidth="1"/>
    <col min="9217" max="9471" width="9.140625" style="1"/>
    <col min="9472" max="9472" width="13.85546875" style="1" customWidth="1"/>
    <col min="9473" max="9727" width="9.140625" style="1"/>
    <col min="9728" max="9728" width="13.85546875" style="1" customWidth="1"/>
    <col min="9729" max="9983" width="9.140625" style="1"/>
    <col min="9984" max="9984" width="13.85546875" style="1" customWidth="1"/>
    <col min="9985" max="10239" width="9.140625" style="1"/>
    <col min="10240" max="10240" width="13.85546875" style="1" customWidth="1"/>
    <col min="10241" max="10495" width="9.140625" style="1"/>
    <col min="10496" max="10496" width="13.85546875" style="1" customWidth="1"/>
    <col min="10497" max="10751" width="9.140625" style="1"/>
    <col min="10752" max="10752" width="13.85546875" style="1" customWidth="1"/>
    <col min="10753" max="11007" width="9.140625" style="1"/>
    <col min="11008" max="11008" width="13.85546875" style="1" customWidth="1"/>
    <col min="11009" max="11263" width="9.140625" style="1"/>
    <col min="11264" max="11264" width="13.85546875" style="1" customWidth="1"/>
    <col min="11265" max="11519" width="9.140625" style="1"/>
    <col min="11520" max="11520" width="13.85546875" style="1" customWidth="1"/>
    <col min="11521" max="11775" width="9.140625" style="1"/>
    <col min="11776" max="11776" width="13.85546875" style="1" customWidth="1"/>
    <col min="11777" max="12031" width="9.140625" style="1"/>
    <col min="12032" max="12032" width="13.85546875" style="1" customWidth="1"/>
    <col min="12033" max="12287" width="9.140625" style="1"/>
    <col min="12288" max="12288" width="13.85546875" style="1" customWidth="1"/>
    <col min="12289" max="12543" width="9.140625" style="1"/>
    <col min="12544" max="12544" width="13.85546875" style="1" customWidth="1"/>
    <col min="12545" max="12799" width="9.140625" style="1"/>
    <col min="12800" max="12800" width="13.85546875" style="1" customWidth="1"/>
    <col min="12801" max="13055" width="9.140625" style="1"/>
    <col min="13056" max="13056" width="13.85546875" style="1" customWidth="1"/>
    <col min="13057" max="13311" width="9.140625" style="1"/>
    <col min="13312" max="13312" width="13.85546875" style="1" customWidth="1"/>
    <col min="13313" max="13567" width="9.140625" style="1"/>
    <col min="13568" max="13568" width="13.85546875" style="1" customWidth="1"/>
    <col min="13569" max="13823" width="9.140625" style="1"/>
    <col min="13824" max="13824" width="13.85546875" style="1" customWidth="1"/>
    <col min="13825" max="14079" width="9.140625" style="1"/>
    <col min="14080" max="14080" width="13.85546875" style="1" customWidth="1"/>
    <col min="14081" max="14335" width="9.140625" style="1"/>
    <col min="14336" max="14336" width="13.85546875" style="1" customWidth="1"/>
    <col min="14337" max="14591" width="9.140625" style="1"/>
    <col min="14592" max="14592" width="13.85546875" style="1" customWidth="1"/>
    <col min="14593" max="14847" width="9.140625" style="1"/>
    <col min="14848" max="14848" width="13.85546875" style="1" customWidth="1"/>
    <col min="14849" max="15103" width="9.140625" style="1"/>
    <col min="15104" max="15104" width="13.85546875" style="1" customWidth="1"/>
    <col min="15105" max="15359" width="9.140625" style="1"/>
    <col min="15360" max="15360" width="13.85546875" style="1" customWidth="1"/>
    <col min="15361" max="15615" width="9.140625" style="1"/>
    <col min="15616" max="15616" width="13.85546875" style="1" customWidth="1"/>
    <col min="15617" max="15871" width="9.140625" style="1"/>
    <col min="15872" max="15872" width="13.85546875" style="1" customWidth="1"/>
    <col min="15873" max="16127" width="9.140625" style="1"/>
    <col min="16128" max="16128" width="13.85546875" style="1" customWidth="1"/>
    <col min="16129" max="16384" width="9.140625" style="1"/>
  </cols>
  <sheetData>
    <row r="2" spans="1:34" x14ac:dyDescent="0.25">
      <c r="B2" s="22" t="s">
        <v>177</v>
      </c>
      <c r="T2" s="23"/>
      <c r="U2" s="23"/>
      <c r="V2" s="23"/>
      <c r="W2" s="24"/>
      <c r="X2" s="23"/>
      <c r="Y2" s="23"/>
      <c r="Z2" s="25"/>
      <c r="AA2" s="25"/>
      <c r="AB2" s="25"/>
      <c r="AC2" s="25"/>
    </row>
    <row r="3" spans="1:34" x14ac:dyDescent="0.25">
      <c r="B3" s="26" t="s">
        <v>0</v>
      </c>
      <c r="T3" s="23"/>
      <c r="U3" s="23"/>
      <c r="V3" s="23"/>
      <c r="W3" s="23"/>
      <c r="X3" s="23"/>
      <c r="Y3" s="10"/>
      <c r="Z3" s="10"/>
      <c r="AA3" s="10"/>
      <c r="AB3" s="10"/>
      <c r="AC3" s="10"/>
      <c r="AD3" s="10"/>
    </row>
    <row r="4" spans="1:34" x14ac:dyDescent="0.25">
      <c r="C4" s="6"/>
      <c r="D4" s="6"/>
      <c r="E4" s="6"/>
      <c r="F4" s="6"/>
      <c r="G4" s="6"/>
      <c r="H4" s="6"/>
      <c r="I4" s="6"/>
      <c r="J4" s="6"/>
      <c r="K4" s="6"/>
      <c r="L4" s="6"/>
      <c r="M4" s="6"/>
      <c r="N4" s="6"/>
      <c r="O4" s="6"/>
      <c r="P4" s="6"/>
      <c r="Q4" s="6"/>
      <c r="R4" s="6"/>
      <c r="S4" s="6"/>
      <c r="T4" s="6"/>
      <c r="U4" s="6"/>
      <c r="V4" s="6"/>
    </row>
    <row r="5" spans="1:34" x14ac:dyDescent="0.25">
      <c r="B5" s="113"/>
      <c r="C5" s="113">
        <v>1995</v>
      </c>
      <c r="D5" s="113">
        <v>1996</v>
      </c>
      <c r="E5" s="113">
        <v>1997</v>
      </c>
      <c r="F5" s="159">
        <v>1998</v>
      </c>
      <c r="G5" s="159">
        <v>1999</v>
      </c>
      <c r="H5" s="159">
        <v>2000</v>
      </c>
      <c r="I5" s="159">
        <v>2001</v>
      </c>
      <c r="J5" s="159">
        <v>2002</v>
      </c>
      <c r="K5" s="159">
        <v>2003</v>
      </c>
      <c r="L5" s="159">
        <v>2004</v>
      </c>
      <c r="M5" s="159">
        <v>2005</v>
      </c>
      <c r="N5" s="159">
        <v>2006</v>
      </c>
      <c r="O5" s="159">
        <v>2007</v>
      </c>
      <c r="P5" s="159">
        <v>2008</v>
      </c>
      <c r="Q5" s="159">
        <v>2009</v>
      </c>
      <c r="R5" s="159">
        <v>2010</v>
      </c>
      <c r="S5" s="159">
        <v>2011</v>
      </c>
      <c r="T5" s="159">
        <v>2012</v>
      </c>
      <c r="U5" s="159">
        <v>2013</v>
      </c>
      <c r="V5" s="159">
        <v>2014</v>
      </c>
      <c r="W5" s="159">
        <v>2015</v>
      </c>
      <c r="X5" s="159">
        <v>2016</v>
      </c>
      <c r="Y5" s="159">
        <v>2017</v>
      </c>
      <c r="Z5" s="159">
        <v>2018</v>
      </c>
      <c r="AA5" s="159">
        <v>2019</v>
      </c>
      <c r="AB5" s="159">
        <v>2020</v>
      </c>
      <c r="AC5" s="159">
        <v>2021</v>
      </c>
      <c r="AD5" s="159">
        <v>2022</v>
      </c>
      <c r="AE5" s="159">
        <v>2023</v>
      </c>
    </row>
    <row r="6" spans="1:34" x14ac:dyDescent="0.25">
      <c r="A6" s="27"/>
      <c r="B6" s="27" t="s">
        <v>2</v>
      </c>
      <c r="C6" s="28">
        <v>60.558849999999993</v>
      </c>
      <c r="D6" s="28">
        <v>60.615500000000004</v>
      </c>
      <c r="E6" s="28">
        <v>60.615500000000004</v>
      </c>
      <c r="F6" s="28">
        <v>60.615500000000004</v>
      </c>
      <c r="G6" s="28">
        <v>60.558849999999993</v>
      </c>
      <c r="H6" s="28">
        <v>60.615500000000004</v>
      </c>
      <c r="I6" s="28">
        <v>60.083099999999995</v>
      </c>
      <c r="J6" s="28">
        <v>56.353960000000001</v>
      </c>
      <c r="K6" s="28">
        <v>53.65</v>
      </c>
      <c r="L6" s="28">
        <v>53.65</v>
      </c>
      <c r="M6" s="28">
        <v>53.65</v>
      </c>
      <c r="N6" s="28">
        <v>53.7</v>
      </c>
      <c r="O6" s="28">
        <v>53.7</v>
      </c>
      <c r="P6" s="28">
        <v>53.7</v>
      </c>
      <c r="Q6" s="28">
        <f>50*(1+0.074629513503884)</f>
        <v>53.731475675194197</v>
      </c>
      <c r="R6" s="28">
        <f>50*(1+0.074629513503884)</f>
        <v>53.731475675194197</v>
      </c>
      <c r="S6" s="28">
        <f>50*(1+0.074629513503884)</f>
        <v>53.731475675194197</v>
      </c>
      <c r="T6" s="28">
        <f>50*(1+0.0748627326230687)</f>
        <v>53.743136631153433</v>
      </c>
      <c r="U6" s="28">
        <f>50*(1+0.0752968401405706)</f>
        <v>53.764842007028534</v>
      </c>
      <c r="V6" s="28">
        <f>50*(1+0.0753682884089224)</f>
        <v>53.768414420446121</v>
      </c>
      <c r="W6" s="28">
        <f>50*(1+0.0744)</f>
        <v>53.72</v>
      </c>
      <c r="X6" s="28">
        <f>50*(1+0.0637)</f>
        <v>53.185000000000002</v>
      </c>
      <c r="Y6" s="28">
        <f>50*(1+0.0629)</f>
        <v>53.144999999999996</v>
      </c>
      <c r="Z6" s="28">
        <f>50*(1+0.0628)</f>
        <v>53.14</v>
      </c>
      <c r="AA6" s="28">
        <f>50*(1+0.0615)</f>
        <v>53.075000000000003</v>
      </c>
      <c r="AB6" s="28">
        <f>50*(1+0.0613)</f>
        <v>53.064999999999998</v>
      </c>
      <c r="AC6" s="28">
        <f t="shared" ref="AC6" si="0">50*(1+0.0613)</f>
        <v>53.064999999999998</v>
      </c>
      <c r="AD6" s="28">
        <v>53</v>
      </c>
      <c r="AE6" s="28">
        <v>53</v>
      </c>
    </row>
    <row r="7" spans="1:34" x14ac:dyDescent="0.25">
      <c r="A7" s="29"/>
      <c r="B7" s="161" t="s">
        <v>6</v>
      </c>
      <c r="C7" s="162">
        <v>50</v>
      </c>
      <c r="D7" s="162">
        <v>50</v>
      </c>
      <c r="E7" s="162">
        <v>40</v>
      </c>
      <c r="F7" s="162">
        <v>40</v>
      </c>
      <c r="G7" s="162">
        <v>40</v>
      </c>
      <c r="H7" s="162">
        <v>40</v>
      </c>
      <c r="I7" s="162">
        <v>38</v>
      </c>
      <c r="J7" s="162">
        <v>29</v>
      </c>
      <c r="K7" s="162">
        <v>29</v>
      </c>
      <c r="L7" s="162">
        <v>29</v>
      </c>
      <c r="M7" s="162">
        <v>24</v>
      </c>
      <c r="N7" s="162">
        <v>24</v>
      </c>
      <c r="O7" s="162">
        <v>24</v>
      </c>
      <c r="P7" s="163">
        <v>10</v>
      </c>
      <c r="Q7" s="163">
        <v>10</v>
      </c>
      <c r="R7" s="163">
        <v>10</v>
      </c>
      <c r="S7" s="163">
        <v>10</v>
      </c>
      <c r="T7" s="163">
        <v>10</v>
      </c>
      <c r="U7" s="163">
        <v>10</v>
      </c>
      <c r="V7" s="163">
        <v>10</v>
      </c>
      <c r="W7" s="163">
        <v>10</v>
      </c>
      <c r="X7" s="163">
        <v>10</v>
      </c>
      <c r="Y7" s="163">
        <v>10</v>
      </c>
      <c r="Z7" s="163">
        <v>10</v>
      </c>
      <c r="AA7" s="163">
        <v>10</v>
      </c>
      <c r="AB7" s="163">
        <v>10</v>
      </c>
      <c r="AC7" s="163">
        <v>10</v>
      </c>
      <c r="AD7" s="163">
        <v>10</v>
      </c>
      <c r="AE7" s="163">
        <v>10</v>
      </c>
      <c r="AH7" s="1" t="s">
        <v>151</v>
      </c>
    </row>
    <row r="8" spans="1:34" x14ac:dyDescent="0.25">
      <c r="A8" s="29"/>
      <c r="B8" s="29" t="s">
        <v>109</v>
      </c>
      <c r="C8" s="28">
        <v>43</v>
      </c>
      <c r="D8" s="28">
        <v>40</v>
      </c>
      <c r="E8" s="28">
        <v>40</v>
      </c>
      <c r="F8" s="28">
        <v>40</v>
      </c>
      <c r="G8" s="28">
        <v>40</v>
      </c>
      <c r="H8" s="28">
        <v>32</v>
      </c>
      <c r="I8" s="28">
        <v>32</v>
      </c>
      <c r="J8" s="28">
        <v>32</v>
      </c>
      <c r="K8" s="28">
        <v>32</v>
      </c>
      <c r="L8" s="28">
        <v>32</v>
      </c>
      <c r="M8" s="28">
        <v>32</v>
      </c>
      <c r="N8" s="28">
        <v>32</v>
      </c>
      <c r="O8" s="28">
        <v>32</v>
      </c>
      <c r="P8" s="30">
        <v>15</v>
      </c>
      <c r="Q8" s="30">
        <v>15</v>
      </c>
      <c r="R8" s="30">
        <v>15</v>
      </c>
      <c r="S8" s="30">
        <v>15</v>
      </c>
      <c r="T8" s="30">
        <v>15</v>
      </c>
      <c r="U8" s="30">
        <v>15</v>
      </c>
      <c r="V8" s="30">
        <v>15</v>
      </c>
      <c r="W8" s="30">
        <v>15</v>
      </c>
      <c r="X8" s="30">
        <v>15</v>
      </c>
      <c r="Y8" s="30">
        <v>15</v>
      </c>
      <c r="Z8" s="30">
        <v>15</v>
      </c>
      <c r="AA8" s="30">
        <v>15</v>
      </c>
      <c r="AB8" s="30">
        <v>15</v>
      </c>
      <c r="AC8" s="28">
        <v>23</v>
      </c>
      <c r="AD8" s="28">
        <v>23</v>
      </c>
      <c r="AE8" s="28">
        <v>23</v>
      </c>
      <c r="AH8" s="1" t="s">
        <v>151</v>
      </c>
    </row>
    <row r="9" spans="1:34" x14ac:dyDescent="0.25">
      <c r="A9" s="29"/>
      <c r="B9" s="161" t="s">
        <v>11</v>
      </c>
      <c r="C9" s="162">
        <v>65.69</v>
      </c>
      <c r="D9" s="162">
        <v>64.66</v>
      </c>
      <c r="E9" s="162">
        <v>63.2</v>
      </c>
      <c r="F9" s="162">
        <v>61.36</v>
      </c>
      <c r="G9" s="162">
        <v>62.28</v>
      </c>
      <c r="H9" s="162">
        <v>62.28</v>
      </c>
      <c r="I9" s="162">
        <v>62.28</v>
      </c>
      <c r="J9" s="162">
        <v>62.28</v>
      </c>
      <c r="K9" s="162">
        <v>62.28</v>
      </c>
      <c r="L9" s="162">
        <v>62.28</v>
      </c>
      <c r="M9" s="162">
        <v>62.28</v>
      </c>
      <c r="N9" s="162">
        <v>62.28</v>
      </c>
      <c r="O9" s="162">
        <v>62.28</v>
      </c>
      <c r="P9" s="162">
        <v>62.28</v>
      </c>
      <c r="Q9" s="162">
        <v>62.149359999999994</v>
      </c>
      <c r="R9" s="162">
        <v>55.38</v>
      </c>
      <c r="S9" s="162">
        <v>55.38</v>
      </c>
      <c r="T9" s="162">
        <v>55.38</v>
      </c>
      <c r="U9" s="162">
        <v>55.564000000000007</v>
      </c>
      <c r="V9" s="162">
        <v>55.564000000000007</v>
      </c>
      <c r="W9" s="164">
        <v>55.794000000000004</v>
      </c>
      <c r="X9" s="164">
        <v>55.8</v>
      </c>
      <c r="Y9" s="164">
        <v>55.8</v>
      </c>
      <c r="Z9" s="164">
        <v>55.9</v>
      </c>
      <c r="AA9" s="164">
        <v>55.9</v>
      </c>
      <c r="AB9" s="164">
        <f>52.06*0.92+8</f>
        <v>55.895200000000003</v>
      </c>
      <c r="AC9" s="164">
        <f>52.06*0.92+8</f>
        <v>55.895200000000003</v>
      </c>
      <c r="AD9" s="164">
        <f>52.07*0.92+8</f>
        <v>55.904400000000003</v>
      </c>
      <c r="AE9" s="164">
        <v>55.9</v>
      </c>
      <c r="AH9" s="1" t="s">
        <v>151</v>
      </c>
    </row>
    <row r="10" spans="1:34" x14ac:dyDescent="0.25">
      <c r="A10" s="29"/>
      <c r="B10" s="29" t="s">
        <v>12</v>
      </c>
      <c r="C10" s="28">
        <v>56.975000000000001</v>
      </c>
      <c r="D10" s="28">
        <v>56.975000000000001</v>
      </c>
      <c r="E10" s="28">
        <v>56.975000000000001</v>
      </c>
      <c r="F10" s="28">
        <v>55.914999999999999</v>
      </c>
      <c r="G10" s="28">
        <v>55.914999999999999</v>
      </c>
      <c r="H10" s="28">
        <v>53.805</v>
      </c>
      <c r="I10" s="28">
        <v>51.167499999999997</v>
      </c>
      <c r="J10" s="28">
        <v>51.167499999999997</v>
      </c>
      <c r="K10" s="28">
        <v>51.167499999999997</v>
      </c>
      <c r="L10" s="28">
        <v>47.475000000000001</v>
      </c>
      <c r="M10" s="28">
        <v>44.31</v>
      </c>
      <c r="N10" s="28">
        <v>44.31</v>
      </c>
      <c r="O10" s="28">
        <v>47.475000000000001</v>
      </c>
      <c r="P10" s="28">
        <v>47.475000000000001</v>
      </c>
      <c r="Q10" s="28">
        <v>47.475000000000001</v>
      </c>
      <c r="R10" s="28">
        <v>47.475000000000001</v>
      </c>
      <c r="S10" s="28">
        <v>47.475000000000001</v>
      </c>
      <c r="T10" s="28">
        <v>47.474999999999994</v>
      </c>
      <c r="U10" s="28">
        <v>47.474999999999994</v>
      </c>
      <c r="V10" s="28">
        <v>47.474999999999994</v>
      </c>
      <c r="W10" s="28">
        <v>47.474999999999994</v>
      </c>
      <c r="X10" s="28">
        <v>47.474999999999994</v>
      </c>
      <c r="Y10" s="28">
        <f t="shared" ref="Y10:AD10" si="1">45*1.055</f>
        <v>47.474999999999994</v>
      </c>
      <c r="Z10" s="28">
        <f t="shared" si="1"/>
        <v>47.474999999999994</v>
      </c>
      <c r="AA10" s="28">
        <f t="shared" si="1"/>
        <v>47.474999999999994</v>
      </c>
      <c r="AB10" s="28">
        <f t="shared" si="1"/>
        <v>47.474999999999994</v>
      </c>
      <c r="AC10" s="28">
        <f t="shared" si="1"/>
        <v>47.474999999999994</v>
      </c>
      <c r="AD10" s="28">
        <f t="shared" si="1"/>
        <v>47.474999999999994</v>
      </c>
      <c r="AE10" s="28">
        <v>45</v>
      </c>
      <c r="AH10" s="1" t="s">
        <v>151</v>
      </c>
    </row>
    <row r="11" spans="1:34" x14ac:dyDescent="0.25">
      <c r="A11" s="29"/>
      <c r="B11" s="161" t="s">
        <v>13</v>
      </c>
      <c r="C11" s="163">
        <v>26</v>
      </c>
      <c r="D11" s="163">
        <v>26</v>
      </c>
      <c r="E11" s="163">
        <v>26</v>
      </c>
      <c r="F11" s="163">
        <v>26</v>
      </c>
      <c r="G11" s="163">
        <v>26</v>
      </c>
      <c r="H11" s="163">
        <v>26</v>
      </c>
      <c r="I11" s="163">
        <v>26</v>
      </c>
      <c r="J11" s="163">
        <v>26</v>
      </c>
      <c r="K11" s="163">
        <v>26</v>
      </c>
      <c r="L11" s="163">
        <v>26</v>
      </c>
      <c r="M11" s="163">
        <v>24</v>
      </c>
      <c r="N11" s="163">
        <v>23</v>
      </c>
      <c r="O11" s="163">
        <v>22</v>
      </c>
      <c r="P11" s="163">
        <v>21</v>
      </c>
      <c r="Q11" s="163">
        <v>21</v>
      </c>
      <c r="R11" s="163">
        <v>21</v>
      </c>
      <c r="S11" s="163">
        <v>21</v>
      </c>
      <c r="T11" s="163">
        <v>21</v>
      </c>
      <c r="U11" s="163">
        <v>21</v>
      </c>
      <c r="V11" s="163">
        <v>21</v>
      </c>
      <c r="W11" s="165">
        <v>20</v>
      </c>
      <c r="X11" s="165">
        <v>20</v>
      </c>
      <c r="Y11" s="165">
        <v>20</v>
      </c>
      <c r="Z11" s="165">
        <v>20</v>
      </c>
      <c r="AA11" s="165">
        <v>20</v>
      </c>
      <c r="AB11" s="165">
        <v>20</v>
      </c>
      <c r="AC11" s="165">
        <v>20</v>
      </c>
      <c r="AD11" s="165">
        <v>20</v>
      </c>
      <c r="AE11" s="165">
        <v>20</v>
      </c>
      <c r="AH11" s="1" t="s">
        <v>151</v>
      </c>
    </row>
    <row r="12" spans="1:34" x14ac:dyDescent="0.25">
      <c r="A12" s="29"/>
      <c r="B12" s="29" t="s">
        <v>14</v>
      </c>
      <c r="C12" s="28">
        <v>48</v>
      </c>
      <c r="D12" s="28">
        <v>48</v>
      </c>
      <c r="E12" s="28">
        <v>48</v>
      </c>
      <c r="F12" s="28">
        <v>46</v>
      </c>
      <c r="G12" s="28">
        <v>46</v>
      </c>
      <c r="H12" s="28">
        <v>44</v>
      </c>
      <c r="I12" s="28">
        <v>42</v>
      </c>
      <c r="J12" s="28">
        <v>42</v>
      </c>
      <c r="K12" s="28">
        <v>42</v>
      </c>
      <c r="L12" s="28">
        <v>42</v>
      </c>
      <c r="M12" s="28">
        <v>42</v>
      </c>
      <c r="N12" s="28">
        <v>42</v>
      </c>
      <c r="O12" s="28">
        <v>41</v>
      </c>
      <c r="P12" s="28">
        <v>41</v>
      </c>
      <c r="Q12" s="28">
        <v>46</v>
      </c>
      <c r="R12" s="28">
        <v>47</v>
      </c>
      <c r="S12" s="28">
        <v>48</v>
      </c>
      <c r="T12" s="28">
        <v>48</v>
      </c>
      <c r="U12" s="28">
        <v>48</v>
      </c>
      <c r="V12" s="28">
        <v>48</v>
      </c>
      <c r="W12" s="31">
        <v>48</v>
      </c>
      <c r="X12" s="31">
        <v>48</v>
      </c>
      <c r="Y12" s="31">
        <v>48</v>
      </c>
      <c r="Z12" s="31">
        <v>48</v>
      </c>
      <c r="AA12" s="31">
        <v>48</v>
      </c>
      <c r="AB12" s="31">
        <v>40</v>
      </c>
      <c r="AC12" s="31">
        <v>40</v>
      </c>
      <c r="AD12" s="31">
        <v>40</v>
      </c>
      <c r="AE12" s="31">
        <v>40</v>
      </c>
    </row>
    <row r="13" spans="1:34" x14ac:dyDescent="0.25">
      <c r="A13" s="29"/>
      <c r="B13" s="161" t="s">
        <v>22</v>
      </c>
      <c r="C13" s="162">
        <v>45</v>
      </c>
      <c r="D13" s="162">
        <v>45</v>
      </c>
      <c r="E13" s="162">
        <v>45</v>
      </c>
      <c r="F13" s="162">
        <v>45</v>
      </c>
      <c r="G13" s="162">
        <v>45</v>
      </c>
      <c r="H13" s="162">
        <v>45</v>
      </c>
      <c r="I13" s="162">
        <v>42.5</v>
      </c>
      <c r="J13" s="162">
        <v>40</v>
      </c>
      <c r="K13" s="162">
        <v>40</v>
      </c>
      <c r="L13" s="162">
        <v>40</v>
      </c>
      <c r="M13" s="162">
        <v>40</v>
      </c>
      <c r="N13" s="162">
        <v>40</v>
      </c>
      <c r="O13" s="162">
        <v>40</v>
      </c>
      <c r="P13" s="162">
        <v>40</v>
      </c>
      <c r="Q13" s="162">
        <v>40</v>
      </c>
      <c r="R13" s="162">
        <v>49</v>
      </c>
      <c r="S13" s="162">
        <v>49</v>
      </c>
      <c r="T13" s="162">
        <v>49</v>
      </c>
      <c r="U13" s="162">
        <v>46</v>
      </c>
      <c r="V13" s="162">
        <v>46</v>
      </c>
      <c r="W13" s="164">
        <v>48</v>
      </c>
      <c r="X13" s="164">
        <v>48</v>
      </c>
      <c r="Y13" s="164">
        <f>45+10</f>
        <v>55</v>
      </c>
      <c r="Z13" s="164">
        <f>45+10</f>
        <v>55</v>
      </c>
      <c r="AA13" s="164">
        <f>45+10</f>
        <v>55</v>
      </c>
      <c r="AB13" s="164">
        <v>54</v>
      </c>
      <c r="AC13" s="164">
        <f>44+10</f>
        <v>54</v>
      </c>
      <c r="AD13" s="164">
        <f>44+10</f>
        <v>54</v>
      </c>
      <c r="AE13" s="164">
        <v>44</v>
      </c>
    </row>
    <row r="14" spans="1:34" x14ac:dyDescent="0.25">
      <c r="A14" s="29"/>
      <c r="B14" s="29" t="s">
        <v>29</v>
      </c>
      <c r="C14" s="28">
        <v>56</v>
      </c>
      <c r="D14" s="28">
        <v>56</v>
      </c>
      <c r="E14" s="28">
        <v>56</v>
      </c>
      <c r="F14" s="28">
        <v>56</v>
      </c>
      <c r="G14" s="28">
        <v>48</v>
      </c>
      <c r="H14" s="28">
        <v>48</v>
      </c>
      <c r="I14" s="28">
        <v>48</v>
      </c>
      <c r="J14" s="28">
        <v>48</v>
      </c>
      <c r="K14" s="28">
        <v>45</v>
      </c>
      <c r="L14" s="28">
        <v>45</v>
      </c>
      <c r="M14" s="28">
        <v>45</v>
      </c>
      <c r="N14" s="28">
        <v>45</v>
      </c>
      <c r="O14" s="28">
        <v>43</v>
      </c>
      <c r="P14" s="28">
        <v>43</v>
      </c>
      <c r="Q14" s="28">
        <v>43</v>
      </c>
      <c r="R14" s="28">
        <v>43</v>
      </c>
      <c r="S14" s="28">
        <v>45</v>
      </c>
      <c r="T14" s="28">
        <v>52</v>
      </c>
      <c r="U14" s="28">
        <v>52</v>
      </c>
      <c r="V14" s="28">
        <v>52</v>
      </c>
      <c r="W14" s="31">
        <v>45</v>
      </c>
      <c r="X14" s="31">
        <v>45</v>
      </c>
      <c r="Y14" s="31">
        <v>43.5</v>
      </c>
      <c r="Z14" s="31">
        <f>22.5+21</f>
        <v>43.5</v>
      </c>
      <c r="AA14" s="31">
        <f>22.5+21</f>
        <v>43.5</v>
      </c>
      <c r="AB14" s="31">
        <v>43.5</v>
      </c>
      <c r="AC14" s="48">
        <v>45.5</v>
      </c>
      <c r="AD14" s="48">
        <f>24.5+20.5</f>
        <v>45</v>
      </c>
      <c r="AE14" s="48">
        <v>45</v>
      </c>
    </row>
    <row r="15" spans="1:34" x14ac:dyDescent="0.25">
      <c r="A15" s="29"/>
      <c r="B15" s="161" t="s">
        <v>31</v>
      </c>
      <c r="C15" s="162">
        <v>59.08</v>
      </c>
      <c r="D15" s="162">
        <v>59.555</v>
      </c>
      <c r="E15" s="162">
        <v>57.704999999999998</v>
      </c>
      <c r="F15" s="162">
        <v>58.983699999999999</v>
      </c>
      <c r="G15" s="162">
        <v>58.983699999999999</v>
      </c>
      <c r="H15" s="162">
        <v>58.983699999999999</v>
      </c>
      <c r="I15" s="162">
        <v>58.251006499999995</v>
      </c>
      <c r="J15" s="162">
        <v>57.794262500000002</v>
      </c>
      <c r="K15" s="162">
        <v>54.777849000000003</v>
      </c>
      <c r="L15" s="162">
        <v>53.360039500000006</v>
      </c>
      <c r="M15" s="162">
        <v>53.470987700000002</v>
      </c>
      <c r="N15" s="162">
        <v>45.441200000000009</v>
      </c>
      <c r="O15" s="162">
        <v>45.441200000000009</v>
      </c>
      <c r="P15" s="162">
        <v>45.441200000000009</v>
      </c>
      <c r="Q15" s="162">
        <v>45.441200000000009</v>
      </c>
      <c r="R15" s="162">
        <v>45.441200000000009</v>
      </c>
      <c r="S15" s="162">
        <v>46.560500000000005</v>
      </c>
      <c r="T15" s="162">
        <f>(0.45*(1-0.051-0.0085)+0.075+0.005)*100</f>
        <v>50.322500000000005</v>
      </c>
      <c r="U15" s="162">
        <f>(0.45*(1-0.051-0.0085)+0.075+0.005)*100</f>
        <v>50.322500000000005</v>
      </c>
      <c r="V15" s="162">
        <f>(0.45*(1-0.051-0.01)+0.075+0.005)*100</f>
        <v>50.254999999999995</v>
      </c>
      <c r="W15" s="162">
        <f>(0.45*(1-0.051-0.0105)+0.075+0.005)*100</f>
        <v>50.232500000000002</v>
      </c>
      <c r="X15" s="162">
        <f>(0.45*(1-0.051-0.011)+0.075+0.005)*100</f>
        <v>50.21</v>
      </c>
      <c r="Y15" s="162">
        <f>(0.45*(1-0.051-0.0115)+0.075+0.005)*100</f>
        <v>50.187499999999993</v>
      </c>
      <c r="Z15" s="162">
        <f>(0.45*(1-0.068-0.004)+0.092+0.005)*100</f>
        <v>51.459999999999994</v>
      </c>
      <c r="AA15" s="162">
        <f>(0.45*(1-0.068-0.004)+0.092+0.005)*100</f>
        <v>51.459999999999994</v>
      </c>
      <c r="AB15" s="164">
        <f>(0.45*(1-0.068-0.004)+0.092+0.005)*100</f>
        <v>51.459999999999994</v>
      </c>
      <c r="AC15" s="164">
        <f>(0.45*(1-0.068-0.004)+0.092+0.005)*100</f>
        <v>51.459999999999994</v>
      </c>
      <c r="AD15" s="164">
        <f>(0.45*(1-0.068-0.004)+0.092+0.005)*100</f>
        <v>51.459999999999994</v>
      </c>
      <c r="AE15" s="164">
        <f t="shared" ref="AE15" si="2">(0.45*(1-0.068-0.004)+0.092+0.005)*100</f>
        <v>51.459999999999994</v>
      </c>
    </row>
    <row r="16" spans="1:34" x14ac:dyDescent="0.25">
      <c r="A16" s="29"/>
      <c r="B16" s="29" t="s">
        <v>35</v>
      </c>
      <c r="C16" s="28">
        <v>42.87</v>
      </c>
      <c r="D16" s="28">
        <v>41.3</v>
      </c>
      <c r="E16" s="28">
        <v>41.3</v>
      </c>
      <c r="F16" s="28">
        <v>41.3</v>
      </c>
      <c r="G16" s="28">
        <v>41.3</v>
      </c>
      <c r="H16" s="28">
        <v>41.3</v>
      </c>
      <c r="I16" s="28">
        <v>41.3</v>
      </c>
      <c r="J16" s="28">
        <v>41.3</v>
      </c>
      <c r="K16" s="28">
        <v>53.1</v>
      </c>
      <c r="L16" s="28">
        <v>53.1</v>
      </c>
      <c r="M16" s="28">
        <v>53.1</v>
      </c>
      <c r="N16" s="28">
        <v>53.1</v>
      </c>
      <c r="O16" s="28">
        <v>53.1</v>
      </c>
      <c r="P16" s="28">
        <v>53.1</v>
      </c>
      <c r="Q16" s="28">
        <v>56.1</v>
      </c>
      <c r="R16" s="28">
        <v>50.15</v>
      </c>
      <c r="S16" s="28">
        <v>47.2</v>
      </c>
      <c r="T16" s="28">
        <v>47.2</v>
      </c>
      <c r="U16" s="28">
        <v>47.2</v>
      </c>
      <c r="V16" s="28">
        <v>47.2</v>
      </c>
      <c r="W16" s="31">
        <v>47.2</v>
      </c>
      <c r="X16" s="31">
        <v>47.2</v>
      </c>
      <c r="Y16" s="31">
        <f>36*1.18</f>
        <v>42.48</v>
      </c>
      <c r="Z16" s="31">
        <f>36*1.18</f>
        <v>42.48</v>
      </c>
      <c r="AA16" s="31">
        <f>36*1.18</f>
        <v>42.48</v>
      </c>
      <c r="AB16" s="31">
        <f>36*1.18</f>
        <v>42.48</v>
      </c>
      <c r="AC16" s="31">
        <f>30*1.18</f>
        <v>35.4</v>
      </c>
      <c r="AD16" s="31">
        <f>30*1.18</f>
        <v>35.4</v>
      </c>
      <c r="AE16" s="31">
        <v>30</v>
      </c>
    </row>
    <row r="17" spans="1:32" x14ac:dyDescent="0.25">
      <c r="A17" s="29"/>
      <c r="B17" s="161" t="s">
        <v>39</v>
      </c>
      <c r="C17" s="162">
        <v>51</v>
      </c>
      <c r="D17" s="162">
        <v>51</v>
      </c>
      <c r="E17" s="162">
        <v>51</v>
      </c>
      <c r="F17" s="162">
        <v>46</v>
      </c>
      <c r="G17" s="162">
        <v>46</v>
      </c>
      <c r="H17" s="162">
        <v>45.9</v>
      </c>
      <c r="I17" s="162">
        <v>45.9</v>
      </c>
      <c r="J17" s="162">
        <v>46.1</v>
      </c>
      <c r="K17" s="162">
        <v>46.1</v>
      </c>
      <c r="L17" s="162">
        <v>46.1</v>
      </c>
      <c r="M17" s="162">
        <v>44.1</v>
      </c>
      <c r="N17" s="162">
        <v>44.1</v>
      </c>
      <c r="O17" s="162">
        <v>44.9</v>
      </c>
      <c r="P17" s="162">
        <v>44.9</v>
      </c>
      <c r="Q17" s="162">
        <v>44.9</v>
      </c>
      <c r="R17" s="162">
        <v>45.2</v>
      </c>
      <c r="S17" s="162">
        <v>47.3</v>
      </c>
      <c r="T17" s="162">
        <v>47.3</v>
      </c>
      <c r="U17" s="162">
        <v>47.3</v>
      </c>
      <c r="V17" s="162">
        <v>47.8</v>
      </c>
      <c r="W17" s="162">
        <v>48.8</v>
      </c>
      <c r="X17" s="162">
        <v>48.8</v>
      </c>
      <c r="Y17" s="162">
        <f>43+3.33+0.9</f>
        <v>47.23</v>
      </c>
      <c r="Z17" s="162">
        <f>43+3.33+0.9</f>
        <v>47.23</v>
      </c>
      <c r="AA17" s="162">
        <f>43+3.33+0.9</f>
        <v>47.23</v>
      </c>
      <c r="AB17" s="162">
        <f>43+3.33+0.9</f>
        <v>47.23</v>
      </c>
      <c r="AC17" s="162">
        <f>43+3.33+0.9</f>
        <v>47.23</v>
      </c>
      <c r="AD17" s="162">
        <f>43+3.33+0.8</f>
        <v>47.129999999999995</v>
      </c>
      <c r="AE17" s="162">
        <v>43</v>
      </c>
    </row>
    <row r="18" spans="1:32" x14ac:dyDescent="0.25">
      <c r="A18" s="29"/>
      <c r="B18" s="29" t="s">
        <v>40</v>
      </c>
      <c r="C18" s="30">
        <v>40</v>
      </c>
      <c r="D18" s="30">
        <v>40</v>
      </c>
      <c r="E18" s="30">
        <v>40</v>
      </c>
      <c r="F18" s="30">
        <v>40</v>
      </c>
      <c r="G18" s="30">
        <v>40</v>
      </c>
      <c r="H18" s="30">
        <v>40</v>
      </c>
      <c r="I18" s="30">
        <v>40</v>
      </c>
      <c r="J18" s="30">
        <v>40</v>
      </c>
      <c r="K18" s="28">
        <v>30</v>
      </c>
      <c r="L18" s="28">
        <v>30</v>
      </c>
      <c r="M18" s="28">
        <v>30</v>
      </c>
      <c r="N18" s="28">
        <v>30</v>
      </c>
      <c r="O18" s="28">
        <v>30</v>
      </c>
      <c r="P18" s="28">
        <v>30</v>
      </c>
      <c r="Q18" s="28">
        <v>30</v>
      </c>
      <c r="R18" s="28">
        <v>30</v>
      </c>
      <c r="S18" s="28">
        <v>35</v>
      </c>
      <c r="T18" s="28">
        <v>35</v>
      </c>
      <c r="U18" s="28">
        <v>35</v>
      </c>
      <c r="V18" s="28">
        <v>35</v>
      </c>
      <c r="W18" s="31">
        <v>35</v>
      </c>
      <c r="X18" s="31">
        <v>35</v>
      </c>
      <c r="Y18" s="31">
        <v>35</v>
      </c>
      <c r="Z18" s="31">
        <v>35</v>
      </c>
      <c r="AA18" s="31">
        <v>35</v>
      </c>
      <c r="AB18" s="31">
        <v>35</v>
      </c>
      <c r="AC18" s="31">
        <v>35</v>
      </c>
      <c r="AD18" s="31">
        <v>35</v>
      </c>
      <c r="AE18" s="31">
        <v>35</v>
      </c>
    </row>
    <row r="19" spans="1:32" x14ac:dyDescent="0.25">
      <c r="A19" s="29"/>
      <c r="B19" s="161" t="s">
        <v>43</v>
      </c>
      <c r="C19" s="163">
        <v>25</v>
      </c>
      <c r="D19" s="163">
        <v>25</v>
      </c>
      <c r="E19" s="163">
        <v>25</v>
      </c>
      <c r="F19" s="163">
        <v>25</v>
      </c>
      <c r="G19" s="163">
        <v>25</v>
      </c>
      <c r="H19" s="163">
        <v>25</v>
      </c>
      <c r="I19" s="163">
        <v>25</v>
      </c>
      <c r="J19" s="163">
        <v>25</v>
      </c>
      <c r="K19" s="163">
        <v>25</v>
      </c>
      <c r="L19" s="163">
        <v>25</v>
      </c>
      <c r="M19" s="163">
        <v>25</v>
      </c>
      <c r="N19" s="163">
        <v>25</v>
      </c>
      <c r="O19" s="163">
        <v>25</v>
      </c>
      <c r="P19" s="163">
        <v>25</v>
      </c>
      <c r="Q19" s="163">
        <v>23</v>
      </c>
      <c r="R19" s="163">
        <v>26</v>
      </c>
      <c r="S19" s="163">
        <v>25</v>
      </c>
      <c r="T19" s="163">
        <v>25</v>
      </c>
      <c r="U19" s="163">
        <v>24</v>
      </c>
      <c r="V19" s="163">
        <v>24</v>
      </c>
      <c r="W19" s="165">
        <v>23</v>
      </c>
      <c r="X19" s="165">
        <v>23</v>
      </c>
      <c r="Y19" s="165">
        <v>23</v>
      </c>
      <c r="Z19" s="164">
        <v>31.4</v>
      </c>
      <c r="AA19" s="164">
        <v>31.4</v>
      </c>
      <c r="AB19" s="164">
        <v>31.4</v>
      </c>
      <c r="AC19" s="164">
        <v>31</v>
      </c>
      <c r="AD19" s="164">
        <v>31</v>
      </c>
      <c r="AE19" s="164">
        <v>31</v>
      </c>
    </row>
    <row r="20" spans="1:32" x14ac:dyDescent="0.25">
      <c r="A20" s="29"/>
      <c r="B20" s="29" t="s">
        <v>45</v>
      </c>
      <c r="C20" s="30">
        <v>33</v>
      </c>
      <c r="D20" s="30">
        <v>33</v>
      </c>
      <c r="E20" s="30">
        <v>33</v>
      </c>
      <c r="F20" s="30">
        <v>33</v>
      </c>
      <c r="G20" s="30">
        <v>33</v>
      </c>
      <c r="H20" s="30">
        <v>33</v>
      </c>
      <c r="I20" s="30">
        <v>33</v>
      </c>
      <c r="J20" s="30">
        <v>33</v>
      </c>
      <c r="K20" s="30">
        <v>33</v>
      </c>
      <c r="L20" s="30">
        <v>33</v>
      </c>
      <c r="M20" s="30">
        <v>33</v>
      </c>
      <c r="N20" s="30">
        <v>27</v>
      </c>
      <c r="O20" s="30">
        <v>27</v>
      </c>
      <c r="P20" s="30">
        <v>24</v>
      </c>
      <c r="Q20" s="30">
        <v>15</v>
      </c>
      <c r="R20" s="30">
        <v>15</v>
      </c>
      <c r="S20" s="30">
        <v>15</v>
      </c>
      <c r="T20" s="30">
        <v>15</v>
      </c>
      <c r="U20" s="30">
        <v>15</v>
      </c>
      <c r="V20" s="30">
        <v>15</v>
      </c>
      <c r="W20" s="32">
        <v>15</v>
      </c>
      <c r="X20" s="32">
        <v>15</v>
      </c>
      <c r="Y20" s="32">
        <v>15</v>
      </c>
      <c r="Z20" s="32">
        <v>15</v>
      </c>
      <c r="AA20" s="32">
        <v>27</v>
      </c>
      <c r="AB20" s="31">
        <v>32</v>
      </c>
      <c r="AC20" s="31">
        <v>32</v>
      </c>
      <c r="AD20" s="31">
        <v>32</v>
      </c>
      <c r="AE20" s="31">
        <v>32</v>
      </c>
    </row>
    <row r="21" spans="1:32" x14ac:dyDescent="0.25">
      <c r="A21" s="29"/>
      <c r="B21" s="161" t="s">
        <v>46</v>
      </c>
      <c r="C21" s="162">
        <v>51.25</v>
      </c>
      <c r="D21" s="162">
        <v>51.25</v>
      </c>
      <c r="E21" s="162">
        <v>51.25</v>
      </c>
      <c r="F21" s="162">
        <v>47.15</v>
      </c>
      <c r="G21" s="162">
        <v>47.15</v>
      </c>
      <c r="H21" s="162">
        <v>47.15</v>
      </c>
      <c r="I21" s="162">
        <v>43.05</v>
      </c>
      <c r="J21" s="162">
        <v>38.950000000000003</v>
      </c>
      <c r="K21" s="162">
        <v>38.950000000000003</v>
      </c>
      <c r="L21" s="162">
        <v>38.950000000000003</v>
      </c>
      <c r="M21" s="162">
        <v>38.950000000000003</v>
      </c>
      <c r="N21" s="162">
        <v>38.950000000000003</v>
      </c>
      <c r="O21" s="162">
        <v>38.950000000000003</v>
      </c>
      <c r="P21" s="162">
        <v>38.950000000000003</v>
      </c>
      <c r="Q21" s="162">
        <v>39</v>
      </c>
      <c r="R21" s="162">
        <v>39</v>
      </c>
      <c r="S21" s="162">
        <v>42.14</v>
      </c>
      <c r="T21" s="162">
        <v>41.34</v>
      </c>
      <c r="U21" s="162">
        <v>43.6</v>
      </c>
      <c r="V21" s="162">
        <v>43.6</v>
      </c>
      <c r="W21" s="164">
        <v>43.6</v>
      </c>
      <c r="X21" s="164">
        <v>43.6</v>
      </c>
      <c r="Y21" s="164">
        <f t="shared" ref="Y21:AD21" si="3">42*1.09</f>
        <v>45.78</v>
      </c>
      <c r="Z21" s="164">
        <f t="shared" si="3"/>
        <v>45.78</v>
      </c>
      <c r="AA21" s="164">
        <f t="shared" si="3"/>
        <v>45.78</v>
      </c>
      <c r="AB21" s="164">
        <f t="shared" si="3"/>
        <v>45.78</v>
      </c>
      <c r="AC21" s="164">
        <f t="shared" si="3"/>
        <v>45.78</v>
      </c>
      <c r="AD21" s="164">
        <f t="shared" si="3"/>
        <v>45.78</v>
      </c>
      <c r="AE21" s="164">
        <v>45.8</v>
      </c>
    </row>
    <row r="22" spans="1:32" x14ac:dyDescent="0.25">
      <c r="A22" s="29"/>
      <c r="B22" s="29" t="s">
        <v>48</v>
      </c>
      <c r="C22" s="28">
        <v>44</v>
      </c>
      <c r="D22" s="28">
        <v>44</v>
      </c>
      <c r="E22" s="28">
        <v>44</v>
      </c>
      <c r="F22" s="28">
        <v>44</v>
      </c>
      <c r="G22" s="28">
        <v>44</v>
      </c>
      <c r="H22" s="28">
        <v>44</v>
      </c>
      <c r="I22" s="28">
        <v>40</v>
      </c>
      <c r="J22" s="28">
        <v>40</v>
      </c>
      <c r="K22" s="28">
        <v>40</v>
      </c>
      <c r="L22" s="28">
        <v>38</v>
      </c>
      <c r="M22" s="28">
        <v>38</v>
      </c>
      <c r="N22" s="28">
        <v>36</v>
      </c>
      <c r="O22" s="28">
        <v>40</v>
      </c>
      <c r="P22" s="28">
        <v>40</v>
      </c>
      <c r="Q22" s="28">
        <v>40</v>
      </c>
      <c r="R22" s="28">
        <v>40.6</v>
      </c>
      <c r="S22" s="28">
        <v>20.3</v>
      </c>
      <c r="T22" s="28">
        <v>20.3</v>
      </c>
      <c r="U22" s="30">
        <v>16</v>
      </c>
      <c r="V22" s="30">
        <v>16</v>
      </c>
      <c r="W22" s="32">
        <v>16</v>
      </c>
      <c r="X22" s="32">
        <v>15</v>
      </c>
      <c r="Y22" s="32">
        <v>15</v>
      </c>
      <c r="Z22" s="32">
        <v>15</v>
      </c>
      <c r="AA22" s="32">
        <v>15</v>
      </c>
      <c r="AB22" s="32">
        <v>15</v>
      </c>
      <c r="AC22" s="32">
        <v>15</v>
      </c>
      <c r="AD22" s="32">
        <v>15</v>
      </c>
      <c r="AE22" s="32">
        <v>15</v>
      </c>
    </row>
    <row r="23" spans="1:32" x14ac:dyDescent="0.25">
      <c r="A23" s="29"/>
      <c r="B23" s="161" t="s">
        <v>52</v>
      </c>
      <c r="C23" s="162">
        <v>35</v>
      </c>
      <c r="D23" s="162">
        <v>35</v>
      </c>
      <c r="E23" s="162">
        <v>35</v>
      </c>
      <c r="F23" s="162">
        <v>35</v>
      </c>
      <c r="G23" s="162">
        <v>35</v>
      </c>
      <c r="H23" s="162">
        <v>35</v>
      </c>
      <c r="I23" s="162">
        <v>35</v>
      </c>
      <c r="J23" s="162">
        <v>35</v>
      </c>
      <c r="K23" s="162">
        <v>35</v>
      </c>
      <c r="L23" s="162">
        <v>35</v>
      </c>
      <c r="M23" s="162">
        <v>35</v>
      </c>
      <c r="N23" s="162">
        <v>35</v>
      </c>
      <c r="O23" s="162">
        <v>35</v>
      </c>
      <c r="P23" s="162">
        <v>35</v>
      </c>
      <c r="Q23" s="162">
        <v>35</v>
      </c>
      <c r="R23" s="162">
        <v>35</v>
      </c>
      <c r="S23" s="162">
        <v>35</v>
      </c>
      <c r="T23" s="162">
        <v>35</v>
      </c>
      <c r="U23" s="162">
        <v>35</v>
      </c>
      <c r="V23" s="162">
        <v>35</v>
      </c>
      <c r="W23" s="164">
        <v>35</v>
      </c>
      <c r="X23" s="164">
        <v>35</v>
      </c>
      <c r="Y23" s="164">
        <v>35</v>
      </c>
      <c r="Z23" s="164">
        <v>35</v>
      </c>
      <c r="AA23" s="164">
        <v>35</v>
      </c>
      <c r="AB23" s="164">
        <v>35</v>
      </c>
      <c r="AC23" s="164">
        <v>35</v>
      </c>
      <c r="AD23" s="164">
        <v>35</v>
      </c>
      <c r="AE23" s="164">
        <v>35</v>
      </c>
    </row>
    <row r="24" spans="1:32" x14ac:dyDescent="0.25">
      <c r="A24" s="29"/>
      <c r="B24" s="29" t="s">
        <v>54</v>
      </c>
      <c r="C24" s="28">
        <v>60</v>
      </c>
      <c r="D24" s="28">
        <v>60</v>
      </c>
      <c r="E24" s="28">
        <v>60</v>
      </c>
      <c r="F24" s="28">
        <v>60</v>
      </c>
      <c r="G24" s="28">
        <v>60</v>
      </c>
      <c r="H24" s="28">
        <v>60</v>
      </c>
      <c r="I24" s="28">
        <v>52</v>
      </c>
      <c r="J24" s="28">
        <v>52</v>
      </c>
      <c r="K24" s="28">
        <v>52</v>
      </c>
      <c r="L24" s="28">
        <v>52</v>
      </c>
      <c r="M24" s="28">
        <v>52</v>
      </c>
      <c r="N24" s="28">
        <v>52</v>
      </c>
      <c r="O24" s="28">
        <v>52</v>
      </c>
      <c r="P24" s="28">
        <v>52</v>
      </c>
      <c r="Q24" s="28">
        <v>52</v>
      </c>
      <c r="R24" s="28">
        <v>52</v>
      </c>
      <c r="S24" s="28">
        <v>52</v>
      </c>
      <c r="T24" s="28">
        <v>52</v>
      </c>
      <c r="U24" s="28">
        <v>52</v>
      </c>
      <c r="V24" s="28">
        <v>52</v>
      </c>
      <c r="W24" s="31">
        <v>52</v>
      </c>
      <c r="X24" s="31">
        <v>52</v>
      </c>
      <c r="Y24" s="31">
        <v>52</v>
      </c>
      <c r="Z24" s="31">
        <v>51.95</v>
      </c>
      <c r="AA24" s="31">
        <v>51.75</v>
      </c>
      <c r="AB24" s="31">
        <v>49.5</v>
      </c>
      <c r="AC24" s="31">
        <v>49.5</v>
      </c>
      <c r="AD24" s="31">
        <v>49.5</v>
      </c>
      <c r="AE24" s="31">
        <v>49.5</v>
      </c>
    </row>
    <row r="25" spans="1:32" x14ac:dyDescent="0.25">
      <c r="A25" s="29"/>
      <c r="B25" s="161" t="s">
        <v>56</v>
      </c>
      <c r="C25" s="162">
        <v>50</v>
      </c>
      <c r="D25" s="162">
        <v>50</v>
      </c>
      <c r="E25" s="162">
        <v>50</v>
      </c>
      <c r="F25" s="162">
        <v>50</v>
      </c>
      <c r="G25" s="162">
        <v>50</v>
      </c>
      <c r="H25" s="162">
        <v>50</v>
      </c>
      <c r="I25" s="162">
        <v>50</v>
      </c>
      <c r="J25" s="162">
        <v>50</v>
      </c>
      <c r="K25" s="162">
        <v>50</v>
      </c>
      <c r="L25" s="162">
        <v>50</v>
      </c>
      <c r="M25" s="162">
        <v>50</v>
      </c>
      <c r="N25" s="162">
        <v>50</v>
      </c>
      <c r="O25" s="162">
        <v>50</v>
      </c>
      <c r="P25" s="162">
        <v>50</v>
      </c>
      <c r="Q25" s="162">
        <v>50</v>
      </c>
      <c r="R25" s="162">
        <v>50</v>
      </c>
      <c r="S25" s="162">
        <v>50</v>
      </c>
      <c r="T25" s="162">
        <v>50</v>
      </c>
      <c r="U25" s="162">
        <v>50</v>
      </c>
      <c r="V25" s="162">
        <v>50</v>
      </c>
      <c r="W25" s="164">
        <v>50</v>
      </c>
      <c r="X25" s="164">
        <v>50</v>
      </c>
      <c r="Y25" s="164">
        <v>50</v>
      </c>
      <c r="Z25" s="164">
        <v>50</v>
      </c>
      <c r="AA25" s="164">
        <v>50</v>
      </c>
      <c r="AB25" s="164">
        <v>50</v>
      </c>
      <c r="AC25" s="164">
        <v>50</v>
      </c>
      <c r="AD25" s="164">
        <v>50</v>
      </c>
      <c r="AE25" s="164">
        <v>50</v>
      </c>
    </row>
    <row r="26" spans="1:32" x14ac:dyDescent="0.25">
      <c r="A26" s="29"/>
      <c r="B26" s="29" t="s">
        <v>58</v>
      </c>
      <c r="C26" s="28">
        <v>45</v>
      </c>
      <c r="D26" s="28">
        <v>45</v>
      </c>
      <c r="E26" s="28">
        <v>44</v>
      </c>
      <c r="F26" s="28">
        <v>40</v>
      </c>
      <c r="G26" s="28">
        <v>40</v>
      </c>
      <c r="H26" s="28">
        <v>40</v>
      </c>
      <c r="I26" s="28">
        <v>40</v>
      </c>
      <c r="J26" s="28">
        <v>40</v>
      </c>
      <c r="K26" s="28">
        <v>40</v>
      </c>
      <c r="L26" s="28">
        <v>40</v>
      </c>
      <c r="M26" s="28">
        <v>40</v>
      </c>
      <c r="N26" s="28">
        <v>40</v>
      </c>
      <c r="O26" s="28">
        <v>40</v>
      </c>
      <c r="P26" s="28">
        <v>40</v>
      </c>
      <c r="Q26" s="28">
        <v>32</v>
      </c>
      <c r="R26" s="28">
        <v>32</v>
      </c>
      <c r="S26" s="28">
        <v>32</v>
      </c>
      <c r="T26" s="28">
        <v>32</v>
      </c>
      <c r="U26" s="28">
        <v>32</v>
      </c>
      <c r="V26" s="28">
        <v>32</v>
      </c>
      <c r="W26" s="31">
        <v>32</v>
      </c>
      <c r="X26" s="31">
        <v>32</v>
      </c>
      <c r="Y26" s="31">
        <v>32</v>
      </c>
      <c r="Z26" s="31">
        <v>32</v>
      </c>
      <c r="AA26" s="31">
        <v>32</v>
      </c>
      <c r="AB26" s="31">
        <v>32</v>
      </c>
      <c r="AC26" s="31">
        <v>32</v>
      </c>
      <c r="AD26" s="31">
        <v>32</v>
      </c>
      <c r="AE26" s="31">
        <v>32</v>
      </c>
    </row>
    <row r="27" spans="1:32" x14ac:dyDescent="0.25">
      <c r="A27" s="29"/>
      <c r="B27" s="161" t="s">
        <v>59</v>
      </c>
      <c r="C27" s="162">
        <v>40</v>
      </c>
      <c r="D27" s="162">
        <v>40</v>
      </c>
      <c r="E27" s="162">
        <v>40</v>
      </c>
      <c r="F27" s="162">
        <v>40</v>
      </c>
      <c r="G27" s="162">
        <v>40</v>
      </c>
      <c r="H27" s="162">
        <v>40</v>
      </c>
      <c r="I27" s="162">
        <v>40</v>
      </c>
      <c r="J27" s="162">
        <v>40</v>
      </c>
      <c r="K27" s="162">
        <v>40</v>
      </c>
      <c r="L27" s="162">
        <v>40</v>
      </c>
      <c r="M27" s="162">
        <v>40</v>
      </c>
      <c r="N27" s="162">
        <v>42</v>
      </c>
      <c r="O27" s="162">
        <v>42</v>
      </c>
      <c r="P27" s="162">
        <v>42</v>
      </c>
      <c r="Q27" s="162">
        <v>42</v>
      </c>
      <c r="R27" s="162">
        <v>45.88</v>
      </c>
      <c r="S27" s="162">
        <v>50</v>
      </c>
      <c r="T27" s="162">
        <v>49</v>
      </c>
      <c r="U27" s="162">
        <v>56.5</v>
      </c>
      <c r="V27" s="162">
        <v>56.5</v>
      </c>
      <c r="W27" s="164">
        <v>56.5</v>
      </c>
      <c r="X27" s="164">
        <v>56.5</v>
      </c>
      <c r="Y27" s="164">
        <f>48+5+3.21</f>
        <v>56.21</v>
      </c>
      <c r="Z27" s="164">
        <f>48+5</f>
        <v>53</v>
      </c>
      <c r="AA27" s="164">
        <v>53</v>
      </c>
      <c r="AB27" s="164">
        <v>53</v>
      </c>
      <c r="AC27" s="164">
        <v>53</v>
      </c>
      <c r="AD27" s="164">
        <f>48+5</f>
        <v>53</v>
      </c>
      <c r="AE27" s="164">
        <v>48</v>
      </c>
    </row>
    <row r="28" spans="1:32" x14ac:dyDescent="0.25">
      <c r="A28" s="29"/>
      <c r="B28" s="29" t="s">
        <v>60</v>
      </c>
      <c r="C28" s="28">
        <v>40</v>
      </c>
      <c r="D28" s="28">
        <v>40</v>
      </c>
      <c r="E28" s="28">
        <v>40</v>
      </c>
      <c r="F28" s="28">
        <v>48</v>
      </c>
      <c r="G28" s="28">
        <v>40</v>
      </c>
      <c r="H28" s="28">
        <v>40</v>
      </c>
      <c r="I28" s="28">
        <v>40</v>
      </c>
      <c r="J28" s="28">
        <v>40</v>
      </c>
      <c r="K28" s="28">
        <v>40</v>
      </c>
      <c r="L28" s="28">
        <v>40</v>
      </c>
      <c r="M28" s="30">
        <v>16</v>
      </c>
      <c r="N28" s="30">
        <v>16</v>
      </c>
      <c r="O28" s="30">
        <v>16</v>
      </c>
      <c r="P28" s="30">
        <v>16</v>
      </c>
      <c r="Q28" s="30">
        <v>16</v>
      </c>
      <c r="R28" s="30">
        <v>16</v>
      </c>
      <c r="S28" s="30">
        <v>16</v>
      </c>
      <c r="T28" s="30">
        <v>16</v>
      </c>
      <c r="U28" s="30">
        <v>16</v>
      </c>
      <c r="V28" s="30">
        <v>16</v>
      </c>
      <c r="W28" s="32">
        <v>16</v>
      </c>
      <c r="X28" s="32">
        <v>16</v>
      </c>
      <c r="Y28" s="32">
        <v>16</v>
      </c>
      <c r="Z28" s="32">
        <v>10</v>
      </c>
      <c r="AA28" s="32">
        <v>10</v>
      </c>
      <c r="AB28" s="32">
        <v>10</v>
      </c>
      <c r="AC28" s="32">
        <v>10</v>
      </c>
      <c r="AD28" s="32">
        <v>10</v>
      </c>
      <c r="AE28" s="32">
        <v>10</v>
      </c>
    </row>
    <row r="29" spans="1:32" x14ac:dyDescent="0.25">
      <c r="A29" s="29"/>
      <c r="B29" s="161" t="s">
        <v>61</v>
      </c>
      <c r="C29" s="162">
        <v>50</v>
      </c>
      <c r="D29" s="162">
        <v>50</v>
      </c>
      <c r="E29" s="162">
        <v>50</v>
      </c>
      <c r="F29" s="162">
        <v>50</v>
      </c>
      <c r="G29" s="162">
        <v>50</v>
      </c>
      <c r="H29" s="162">
        <v>50</v>
      </c>
      <c r="I29" s="162">
        <v>50</v>
      </c>
      <c r="J29" s="162">
        <v>50</v>
      </c>
      <c r="K29" s="162">
        <v>50</v>
      </c>
      <c r="L29" s="162">
        <v>50</v>
      </c>
      <c r="M29" s="162">
        <v>50</v>
      </c>
      <c r="N29" s="162">
        <v>50</v>
      </c>
      <c r="O29" s="162">
        <v>41</v>
      </c>
      <c r="P29" s="162">
        <v>41</v>
      </c>
      <c r="Q29" s="162">
        <v>41</v>
      </c>
      <c r="R29" s="162">
        <v>41</v>
      </c>
      <c r="S29" s="162">
        <v>41</v>
      </c>
      <c r="T29" s="162">
        <v>41</v>
      </c>
      <c r="U29" s="162">
        <v>50</v>
      </c>
      <c r="V29" s="162">
        <v>50</v>
      </c>
      <c r="W29" s="164">
        <v>50</v>
      </c>
      <c r="X29" s="164">
        <v>50</v>
      </c>
      <c r="Y29" s="164">
        <v>50</v>
      </c>
      <c r="Z29" s="164">
        <v>50</v>
      </c>
      <c r="AA29" s="164">
        <v>50</v>
      </c>
      <c r="AB29" s="164">
        <v>50</v>
      </c>
      <c r="AC29" s="164">
        <v>50</v>
      </c>
      <c r="AD29" s="164">
        <v>45</v>
      </c>
      <c r="AE29" s="164">
        <v>50</v>
      </c>
    </row>
    <row r="30" spans="1:32" x14ac:dyDescent="0.25">
      <c r="A30" s="29"/>
      <c r="B30" s="29" t="s">
        <v>64</v>
      </c>
      <c r="C30" s="28">
        <v>42</v>
      </c>
      <c r="D30" s="28">
        <v>42</v>
      </c>
      <c r="E30" s="28">
        <v>42</v>
      </c>
      <c r="F30" s="28">
        <v>42</v>
      </c>
      <c r="G30" s="28">
        <v>42</v>
      </c>
      <c r="H30" s="28">
        <v>42</v>
      </c>
      <c r="I30" s="28">
        <v>42</v>
      </c>
      <c r="J30" s="28">
        <v>38</v>
      </c>
      <c r="K30" s="28">
        <v>38</v>
      </c>
      <c r="L30" s="30">
        <v>19</v>
      </c>
      <c r="M30" s="30">
        <v>19</v>
      </c>
      <c r="N30" s="30">
        <v>19</v>
      </c>
      <c r="O30" s="30">
        <v>19</v>
      </c>
      <c r="P30" s="30">
        <v>19</v>
      </c>
      <c r="Q30" s="30">
        <v>19</v>
      </c>
      <c r="R30" s="30">
        <v>19</v>
      </c>
      <c r="S30" s="30">
        <v>19</v>
      </c>
      <c r="T30" s="30">
        <v>19</v>
      </c>
      <c r="U30" s="28">
        <v>25</v>
      </c>
      <c r="V30" s="28">
        <v>25</v>
      </c>
      <c r="W30" s="31">
        <v>25</v>
      </c>
      <c r="X30" s="31">
        <v>25</v>
      </c>
      <c r="Y30" s="31">
        <v>25</v>
      </c>
      <c r="Z30" s="31">
        <v>25</v>
      </c>
      <c r="AA30" s="31">
        <v>25</v>
      </c>
      <c r="AB30" s="31">
        <v>25</v>
      </c>
      <c r="AC30" s="31">
        <v>25</v>
      </c>
      <c r="AD30" s="31">
        <v>25</v>
      </c>
      <c r="AE30" s="31">
        <v>25</v>
      </c>
    </row>
    <row r="31" spans="1:32" x14ac:dyDescent="0.25">
      <c r="A31" s="29"/>
      <c r="B31" s="161" t="s">
        <v>67</v>
      </c>
      <c r="C31" s="162">
        <v>62.2</v>
      </c>
      <c r="D31" s="162">
        <v>61.2</v>
      </c>
      <c r="E31" s="162">
        <v>59.5</v>
      </c>
      <c r="F31" s="162">
        <v>57.75</v>
      </c>
      <c r="G31" s="162">
        <v>55.63</v>
      </c>
      <c r="H31" s="162">
        <v>54</v>
      </c>
      <c r="I31" s="162">
        <v>53.5</v>
      </c>
      <c r="J31" s="162">
        <v>52.5</v>
      </c>
      <c r="K31" s="162">
        <v>52.2</v>
      </c>
      <c r="L31" s="162">
        <v>52.12</v>
      </c>
      <c r="M31" s="162">
        <v>51</v>
      </c>
      <c r="N31" s="162">
        <v>50.9</v>
      </c>
      <c r="O31" s="162">
        <v>50.45</v>
      </c>
      <c r="P31" s="162">
        <v>50.05</v>
      </c>
      <c r="Q31" s="162">
        <v>49.09</v>
      </c>
      <c r="R31" s="162">
        <v>48.98</v>
      </c>
      <c r="S31" s="162">
        <v>49.17</v>
      </c>
      <c r="T31" s="162">
        <v>49</v>
      </c>
      <c r="U31" s="162">
        <v>51.129999999999995</v>
      </c>
      <c r="V31" s="162">
        <v>51.489999999999995</v>
      </c>
      <c r="W31" s="164">
        <v>51.59</v>
      </c>
      <c r="X31" s="164">
        <v>51.6</v>
      </c>
      <c r="Y31" s="164">
        <f>31.5+19.91</f>
        <v>51.41</v>
      </c>
      <c r="Z31" s="164">
        <f>31.25+19.86</f>
        <v>51.11</v>
      </c>
      <c r="AA31" s="164">
        <f>31.25+19.86</f>
        <v>51.11</v>
      </c>
      <c r="AB31" s="164">
        <f>31.25+19.86</f>
        <v>51.11</v>
      </c>
      <c r="AC31" s="164">
        <f>31.25+20.02</f>
        <v>51.269999999999996</v>
      </c>
      <c r="AD31" s="164">
        <f>31.25+20.01</f>
        <v>51.260000000000005</v>
      </c>
      <c r="AE31" s="164">
        <v>51.4</v>
      </c>
    </row>
    <row r="32" spans="1:32" x14ac:dyDescent="0.25">
      <c r="A32" s="29"/>
      <c r="B32" s="59" t="s">
        <v>71</v>
      </c>
      <c r="C32" s="61">
        <v>61.34</v>
      </c>
      <c r="D32" s="61">
        <v>61.42</v>
      </c>
      <c r="E32" s="61">
        <v>54.4</v>
      </c>
      <c r="F32" s="61">
        <v>56.65</v>
      </c>
      <c r="G32" s="61">
        <v>53.64</v>
      </c>
      <c r="H32" s="170">
        <v>51.5</v>
      </c>
      <c r="I32" s="170">
        <v>53.1</v>
      </c>
      <c r="J32" s="170">
        <v>55.52</v>
      </c>
      <c r="K32" s="170">
        <v>54.7</v>
      </c>
      <c r="L32" s="170">
        <v>56.5</v>
      </c>
      <c r="M32" s="170">
        <v>56.6</v>
      </c>
      <c r="N32" s="170">
        <v>56.6</v>
      </c>
      <c r="O32" s="170">
        <v>56.55</v>
      </c>
      <c r="P32" s="170">
        <v>56.44</v>
      </c>
      <c r="Q32" s="170">
        <v>56.52</v>
      </c>
      <c r="R32" s="170">
        <v>56.559999999636197</v>
      </c>
      <c r="S32" s="170">
        <v>56.55</v>
      </c>
      <c r="T32" s="170">
        <v>56.6</v>
      </c>
      <c r="U32" s="170">
        <v>56.730000000000004</v>
      </c>
      <c r="V32" s="170">
        <v>56.86</v>
      </c>
      <c r="W32" s="171">
        <v>56.99</v>
      </c>
      <c r="X32" s="171">
        <v>57.1</v>
      </c>
      <c r="Y32" s="171">
        <v>57.1</v>
      </c>
      <c r="Z32" s="171">
        <f>25+32.1</f>
        <v>57.1</v>
      </c>
      <c r="AA32" s="171">
        <f>25+32.19</f>
        <v>57.19</v>
      </c>
      <c r="AB32" s="172">
        <v>52.28</v>
      </c>
      <c r="AC32" s="172">
        <v>52.28</v>
      </c>
      <c r="AD32" s="172">
        <f>20+32.24</f>
        <v>52.24</v>
      </c>
      <c r="AE32" s="172">
        <v>52.2</v>
      </c>
      <c r="AF32" s="173"/>
    </row>
    <row r="33" spans="1:31" x14ac:dyDescent="0.25">
      <c r="A33" s="29"/>
      <c r="B33" s="166" t="s">
        <v>92</v>
      </c>
      <c r="C33" s="164">
        <v>46.93</v>
      </c>
      <c r="D33" s="164">
        <v>46.94</v>
      </c>
      <c r="E33" s="164">
        <v>45.879999999999995</v>
      </c>
      <c r="F33" s="164">
        <v>44.019999999999996</v>
      </c>
      <c r="G33" s="164">
        <v>45.34</v>
      </c>
      <c r="H33" s="164">
        <v>45.370000000000005</v>
      </c>
      <c r="I33" s="164">
        <v>45.46</v>
      </c>
      <c r="J33" s="164">
        <v>45.76</v>
      </c>
      <c r="K33" s="164">
        <v>45.55</v>
      </c>
      <c r="L33" s="164">
        <v>43.58</v>
      </c>
      <c r="M33" s="164">
        <v>41.730000000000004</v>
      </c>
      <c r="N33" s="164">
        <v>38.72</v>
      </c>
      <c r="O33" s="164">
        <v>35.72</v>
      </c>
      <c r="P33" s="164">
        <v>35.72</v>
      </c>
      <c r="Q33" s="164">
        <v>45.2</v>
      </c>
      <c r="R33" s="164">
        <v>46.12</v>
      </c>
      <c r="S33" s="164">
        <v>46.21</v>
      </c>
      <c r="T33" s="164">
        <v>46.239999999999995</v>
      </c>
      <c r="U33" s="164">
        <v>46.22</v>
      </c>
      <c r="V33" s="164">
        <v>46.239999999999995</v>
      </c>
      <c r="W33" s="164">
        <v>46.24</v>
      </c>
      <c r="X33" s="164">
        <v>46.25</v>
      </c>
      <c r="Y33" s="164">
        <f>31.8+14.45</f>
        <v>46.25</v>
      </c>
      <c r="Z33" s="164">
        <v>46.24</v>
      </c>
      <c r="AA33" s="164">
        <v>46.24</v>
      </c>
      <c r="AB33" s="164">
        <v>46.24</v>
      </c>
      <c r="AC33" s="164">
        <v>46.25</v>
      </c>
      <c r="AD33" s="164">
        <v>46.25</v>
      </c>
      <c r="AE33" s="164">
        <v>46.25</v>
      </c>
    </row>
    <row r="34" spans="1:31" x14ac:dyDescent="0.25">
      <c r="A34" s="29"/>
      <c r="B34" s="167" t="s">
        <v>93</v>
      </c>
      <c r="C34" s="168">
        <v>41.7</v>
      </c>
      <c r="D34" s="168">
        <v>41.7</v>
      </c>
      <c r="E34" s="168">
        <v>41.7</v>
      </c>
      <c r="F34" s="168">
        <v>41.7</v>
      </c>
      <c r="G34" s="168">
        <v>41.5</v>
      </c>
      <c r="H34" s="169">
        <v>47.5</v>
      </c>
      <c r="I34" s="169">
        <v>47.5</v>
      </c>
      <c r="J34" s="169">
        <v>47.5</v>
      </c>
      <c r="K34" s="169">
        <v>47.5</v>
      </c>
      <c r="L34" s="169">
        <v>47.5</v>
      </c>
      <c r="M34" s="169">
        <v>43.5</v>
      </c>
      <c r="N34" s="169">
        <v>40</v>
      </c>
      <c r="O34" s="169">
        <v>40</v>
      </c>
      <c r="P34" s="169">
        <v>40</v>
      </c>
      <c r="Q34" s="169">
        <v>40</v>
      </c>
      <c r="R34" s="169">
        <v>40</v>
      </c>
      <c r="S34" s="169">
        <v>40</v>
      </c>
      <c r="T34" s="169">
        <v>40</v>
      </c>
      <c r="U34" s="169">
        <v>40</v>
      </c>
      <c r="V34" s="169">
        <v>39</v>
      </c>
      <c r="W34" s="169">
        <v>39</v>
      </c>
      <c r="X34" s="169">
        <v>38.700000000000003</v>
      </c>
      <c r="Y34" s="169">
        <f>24+14.52</f>
        <v>38.519999999999996</v>
      </c>
      <c r="Z34" s="169">
        <f>23+15.4</f>
        <v>38.4</v>
      </c>
      <c r="AA34" s="169">
        <v>38.200000000000003</v>
      </c>
      <c r="AB34" s="169">
        <v>38.200000000000003</v>
      </c>
      <c r="AC34" s="169">
        <f>22+16.2</f>
        <v>38.200000000000003</v>
      </c>
      <c r="AD34" s="169">
        <f>22+17.4</f>
        <v>39.4</v>
      </c>
      <c r="AE34" s="169">
        <v>39.5</v>
      </c>
    </row>
    <row r="35" spans="1:31" x14ac:dyDescent="0.25">
      <c r="A35" s="29"/>
      <c r="B35" s="33" t="s">
        <v>73</v>
      </c>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row>
    <row r="36" spans="1:31" x14ac:dyDescent="0.25">
      <c r="A36" s="29"/>
      <c r="B36" s="121" t="s">
        <v>106</v>
      </c>
      <c r="C36" s="122">
        <f t="shared" ref="C36:AD36" si="4">AVERAGE(C6:C32)</f>
        <v>47.517179629629631</v>
      </c>
      <c r="D36" s="122">
        <f t="shared" si="4"/>
        <v>47.295388888888901</v>
      </c>
      <c r="E36" s="122">
        <f t="shared" si="4"/>
        <v>46.442425925925924</v>
      </c>
      <c r="F36" s="122">
        <f t="shared" si="4"/>
        <v>46.137933333333336</v>
      </c>
      <c r="G36" s="122">
        <f t="shared" si="4"/>
        <v>45.387316666666678</v>
      </c>
      <c r="H36" s="122">
        <f t="shared" si="4"/>
        <v>44.797562962962964</v>
      </c>
      <c r="I36" s="122">
        <f t="shared" si="4"/>
        <v>43.856726166666661</v>
      </c>
      <c r="J36" s="122">
        <f t="shared" si="4"/>
        <v>43.035767500000006</v>
      </c>
      <c r="K36" s="122">
        <f t="shared" si="4"/>
        <v>42.73797588888889</v>
      </c>
      <c r="L36" s="122">
        <f t="shared" si="4"/>
        <v>41.834631092592595</v>
      </c>
      <c r="M36" s="122">
        <f t="shared" si="4"/>
        <v>40.461518062962966</v>
      </c>
      <c r="N36" s="122">
        <f t="shared" si="4"/>
        <v>39.903007407407408</v>
      </c>
      <c r="O36" s="122">
        <f t="shared" si="4"/>
        <v>39.698007407407417</v>
      </c>
      <c r="P36" s="122">
        <f t="shared" si="4"/>
        <v>38.382822222222224</v>
      </c>
      <c r="Q36" s="122">
        <f t="shared" si="4"/>
        <v>37.941001321303489</v>
      </c>
      <c r="R36" s="122">
        <f t="shared" si="4"/>
        <v>38.125839839808528</v>
      </c>
      <c r="S36" s="122">
        <f t="shared" si="4"/>
        <v>37.918776876859042</v>
      </c>
      <c r="T36" s="122">
        <f t="shared" si="4"/>
        <v>38.246690245598273</v>
      </c>
      <c r="U36" s="122">
        <f t="shared" si="4"/>
        <v>38.947642296556609</v>
      </c>
      <c r="V36" s="122">
        <f t="shared" si="4"/>
        <v>38.981941274831335</v>
      </c>
      <c r="W36" s="122">
        <f t="shared" si="4"/>
        <v>38.774129629629634</v>
      </c>
      <c r="X36" s="122">
        <f t="shared" si="4"/>
        <v>38.721111111111114</v>
      </c>
      <c r="Y36" s="122">
        <f t="shared" si="4"/>
        <v>38.752499999999998</v>
      </c>
      <c r="Z36" s="122">
        <f t="shared" si="4"/>
        <v>38.760185185185179</v>
      </c>
      <c r="AA36" s="122">
        <f t="shared" si="4"/>
        <v>39.198148148148142</v>
      </c>
      <c r="AB36" s="122">
        <f t="shared" si="4"/>
        <v>38.78426666666666</v>
      </c>
      <c r="AC36" s="122">
        <f t="shared" si="4"/>
        <v>38.883525925925923</v>
      </c>
      <c r="AD36" s="122">
        <f t="shared" si="4"/>
        <v>38.672200000000004</v>
      </c>
      <c r="AE36" s="122"/>
    </row>
    <row r="37" spans="1:31" x14ac:dyDescent="0.25">
      <c r="A37" s="29"/>
      <c r="B37" s="160" t="s">
        <v>75</v>
      </c>
      <c r="C37" s="126">
        <f t="shared" ref="C37:AD37" si="5">AVERAGE(C6,C10:C15,C17:C21,C23:C25,C27,C29:C31)</f>
        <v>46.898097368421055</v>
      </c>
      <c r="D37" s="126">
        <f t="shared" si="5"/>
        <v>46.873447368421061</v>
      </c>
      <c r="E37" s="126">
        <f t="shared" si="5"/>
        <v>46.686605263157894</v>
      </c>
      <c r="F37" s="126">
        <f t="shared" si="5"/>
        <v>46.021800000000006</v>
      </c>
      <c r="G37" s="126">
        <f t="shared" si="5"/>
        <v>45.486186842105262</v>
      </c>
      <c r="H37" s="126">
        <f t="shared" si="5"/>
        <v>45.181800000000003</v>
      </c>
      <c r="I37" s="126">
        <f t="shared" si="5"/>
        <v>44.076400342105259</v>
      </c>
      <c r="J37" s="126">
        <f t="shared" si="5"/>
        <v>43.256090657894731</v>
      </c>
      <c r="K37" s="126">
        <f t="shared" si="5"/>
        <v>42.255018368421055</v>
      </c>
      <c r="L37" s="126">
        <f t="shared" si="5"/>
        <v>40.98184418421053</v>
      </c>
      <c r="M37" s="126">
        <f t="shared" si="5"/>
        <v>40.551630931578948</v>
      </c>
      <c r="N37" s="126">
        <f t="shared" si="5"/>
        <v>39.863221052631573</v>
      </c>
      <c r="O37" s="126">
        <f t="shared" si="5"/>
        <v>39.364010526315795</v>
      </c>
      <c r="P37" s="126">
        <f t="shared" si="5"/>
        <v>39.132431578947369</v>
      </c>
      <c r="Q37" s="126">
        <f t="shared" si="5"/>
        <v>38.770403982904959</v>
      </c>
      <c r="R37" s="126">
        <f t="shared" si="5"/>
        <v>39.668825035536543</v>
      </c>
      <c r="S37" s="126">
        <f t="shared" si="5"/>
        <v>40.598788193431268</v>
      </c>
      <c r="T37" s="126">
        <f t="shared" si="5"/>
        <v>41.062138770060706</v>
      </c>
      <c r="U37" s="126">
        <f t="shared" si="5"/>
        <v>42.268018000369928</v>
      </c>
      <c r="V37" s="126">
        <f t="shared" si="5"/>
        <v>42.309916548444541</v>
      </c>
      <c r="W37" s="126">
        <f t="shared" si="5"/>
        <v>41.995657894736851</v>
      </c>
      <c r="X37" s="126">
        <f t="shared" si="5"/>
        <v>41.966842105263161</v>
      </c>
      <c r="Y37" s="126">
        <f t="shared" si="5"/>
        <v>42.25986842105263</v>
      </c>
      <c r="Z37" s="126">
        <f t="shared" si="5"/>
        <v>42.581315789473685</v>
      </c>
      <c r="AA37" s="126">
        <f t="shared" si="5"/>
        <v>43.198947368421052</v>
      </c>
      <c r="AB37" s="126">
        <f t="shared" si="5"/>
        <v>42.869473684210526</v>
      </c>
      <c r="AC37" s="126">
        <f t="shared" si="5"/>
        <v>42.962105263157895</v>
      </c>
      <c r="AD37" s="126">
        <f t="shared" si="5"/>
        <v>42.663421052631577</v>
      </c>
      <c r="AE37" s="126"/>
    </row>
    <row r="38" spans="1:31" x14ac:dyDescent="0.25">
      <c r="A38" s="29"/>
      <c r="B38" s="52"/>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row>
    <row r="39" spans="1:31" x14ac:dyDescent="0.25">
      <c r="B39" s="57" t="s">
        <v>154</v>
      </c>
      <c r="C39" s="4"/>
      <c r="D39" s="4"/>
      <c r="E39" s="4"/>
      <c r="F39" s="4"/>
      <c r="G39" s="4"/>
      <c r="H39" s="4"/>
      <c r="I39" s="4"/>
      <c r="J39" s="4"/>
      <c r="K39" s="4"/>
      <c r="L39" s="4"/>
      <c r="M39" s="4"/>
      <c r="N39" s="4"/>
      <c r="O39" s="4"/>
      <c r="P39" s="4"/>
      <c r="Q39" s="4"/>
      <c r="R39" s="4"/>
      <c r="S39" s="4"/>
      <c r="T39" s="4"/>
      <c r="U39" s="4"/>
      <c r="V39" s="4"/>
    </row>
    <row r="40" spans="1:31" x14ac:dyDescent="0.25">
      <c r="B40" s="57"/>
      <c r="C40" s="4"/>
      <c r="D40" s="4"/>
      <c r="E40" s="4"/>
      <c r="F40" s="4"/>
      <c r="G40" s="4"/>
      <c r="H40" s="4"/>
      <c r="I40" s="4"/>
      <c r="J40" s="4"/>
      <c r="K40" s="4"/>
      <c r="L40" s="4"/>
      <c r="M40" s="4"/>
      <c r="N40" s="4"/>
      <c r="O40" s="4"/>
      <c r="P40" s="4"/>
      <c r="Q40" s="4"/>
      <c r="R40" s="4"/>
      <c r="S40" s="4"/>
      <c r="T40" s="4"/>
      <c r="U40" s="4"/>
      <c r="V40" s="4"/>
    </row>
    <row r="41" spans="1:31" x14ac:dyDescent="0.25">
      <c r="B41" s="3" t="s">
        <v>94</v>
      </c>
      <c r="D41" s="4"/>
      <c r="E41" s="4"/>
      <c r="F41" s="4"/>
      <c r="G41" s="4"/>
      <c r="H41" s="4"/>
      <c r="I41" s="4"/>
      <c r="J41" s="17" t="s">
        <v>95</v>
      </c>
      <c r="K41" s="4"/>
      <c r="L41" s="4"/>
      <c r="M41" s="4"/>
      <c r="N41" s="4"/>
      <c r="O41" s="4"/>
      <c r="P41" s="4"/>
      <c r="Q41" s="4"/>
      <c r="R41" s="4"/>
      <c r="S41" s="4"/>
      <c r="T41" s="4"/>
      <c r="U41" s="4"/>
      <c r="V41" s="4"/>
    </row>
    <row r="42" spans="1:31" x14ac:dyDescent="0.25">
      <c r="B42" s="3"/>
      <c r="D42" s="4"/>
      <c r="E42" s="4"/>
      <c r="F42" s="4"/>
      <c r="G42" s="4"/>
      <c r="H42" s="4"/>
      <c r="I42" s="4"/>
      <c r="J42" s="17" t="s">
        <v>96</v>
      </c>
      <c r="K42" s="4"/>
      <c r="L42" s="4"/>
      <c r="M42" s="4"/>
      <c r="N42" s="4"/>
      <c r="O42" s="4"/>
      <c r="P42" s="4"/>
      <c r="Q42" s="4"/>
      <c r="R42" s="4"/>
      <c r="S42" s="4"/>
      <c r="T42" s="4"/>
      <c r="U42" s="4"/>
      <c r="V42" s="4"/>
    </row>
    <row r="43" spans="1:31" x14ac:dyDescent="0.25">
      <c r="B43" s="3"/>
      <c r="D43" s="4"/>
      <c r="E43" s="4"/>
      <c r="F43" s="4"/>
      <c r="G43" s="4"/>
      <c r="H43" s="4"/>
      <c r="I43" s="4"/>
      <c r="J43" s="17" t="s">
        <v>159</v>
      </c>
      <c r="K43" s="4"/>
      <c r="L43" s="4"/>
      <c r="M43" s="4"/>
      <c r="N43" s="4"/>
      <c r="O43" s="4"/>
      <c r="P43" s="4"/>
      <c r="Q43" s="4"/>
      <c r="R43" s="4"/>
      <c r="S43" s="4"/>
      <c r="T43" s="4"/>
      <c r="U43" s="4"/>
      <c r="V43" s="4"/>
    </row>
    <row r="44" spans="1:31" x14ac:dyDescent="0.25">
      <c r="B44" s="3"/>
      <c r="D44" s="4"/>
      <c r="E44" s="4"/>
      <c r="F44" s="4"/>
      <c r="G44" s="4"/>
      <c r="H44" s="4"/>
      <c r="I44" s="4"/>
      <c r="J44" s="17" t="s">
        <v>97</v>
      </c>
      <c r="K44" s="4"/>
      <c r="L44" s="4"/>
      <c r="M44" s="4"/>
      <c r="N44" s="4"/>
      <c r="O44" s="4"/>
      <c r="P44" s="4"/>
      <c r="Q44" s="4"/>
      <c r="R44" s="4"/>
      <c r="S44" s="4"/>
      <c r="T44" s="4"/>
      <c r="U44" s="4"/>
      <c r="V44" s="4"/>
    </row>
    <row r="45" spans="1:31" x14ac:dyDescent="0.25">
      <c r="B45" s="3"/>
      <c r="D45" s="4"/>
      <c r="E45" s="4"/>
      <c r="F45" s="4"/>
      <c r="G45" s="4"/>
      <c r="H45" s="4"/>
      <c r="I45" s="4"/>
      <c r="J45" s="17" t="s">
        <v>98</v>
      </c>
      <c r="K45" s="4"/>
      <c r="L45" s="4"/>
      <c r="M45" s="4"/>
      <c r="N45" s="4"/>
      <c r="O45" s="4"/>
      <c r="P45" s="4"/>
      <c r="Q45" s="4"/>
      <c r="R45" s="4"/>
      <c r="S45" s="4"/>
      <c r="T45" s="4"/>
      <c r="U45" s="4"/>
      <c r="V45" s="4"/>
    </row>
    <row r="46" spans="1:31" x14ac:dyDescent="0.25">
      <c r="B46" s="3"/>
      <c r="D46" s="4"/>
      <c r="E46" s="4"/>
      <c r="F46" s="4"/>
      <c r="G46" s="4"/>
      <c r="H46" s="4"/>
      <c r="I46" s="4"/>
      <c r="J46" s="17" t="s">
        <v>99</v>
      </c>
      <c r="K46" s="4"/>
      <c r="L46" s="4"/>
      <c r="M46" s="4"/>
      <c r="N46" s="4"/>
      <c r="O46" s="4"/>
      <c r="P46" s="4"/>
      <c r="Q46" s="4"/>
      <c r="R46" s="4"/>
      <c r="S46" s="4"/>
      <c r="T46" s="4"/>
      <c r="U46" s="4"/>
      <c r="V46" s="4"/>
    </row>
    <row r="47" spans="1:31" x14ac:dyDescent="0.25">
      <c r="B47" s="3"/>
      <c r="D47" s="4"/>
      <c r="E47" s="4"/>
      <c r="F47" s="4"/>
      <c r="G47" s="4"/>
      <c r="H47" s="4"/>
      <c r="I47" s="4"/>
      <c r="J47" s="17" t="s">
        <v>100</v>
      </c>
      <c r="K47" s="4"/>
      <c r="L47" s="4"/>
      <c r="M47" s="4"/>
      <c r="N47" s="4"/>
      <c r="O47" s="4"/>
      <c r="P47" s="4"/>
      <c r="Q47" s="4"/>
      <c r="R47" s="4"/>
      <c r="S47" s="4"/>
      <c r="T47" s="4"/>
      <c r="U47" s="4"/>
      <c r="V47" s="4"/>
    </row>
    <row r="48" spans="1:31" x14ac:dyDescent="0.25">
      <c r="B48" s="3"/>
      <c r="D48" s="4"/>
      <c r="E48" s="4"/>
      <c r="F48" s="4"/>
      <c r="G48" s="4"/>
      <c r="H48" s="4"/>
      <c r="I48" s="4"/>
      <c r="J48" s="34" t="s">
        <v>101</v>
      </c>
      <c r="K48" s="4"/>
      <c r="L48" s="4"/>
      <c r="M48" s="4"/>
      <c r="N48" s="4"/>
      <c r="O48" s="4"/>
      <c r="P48" s="4"/>
      <c r="Q48" s="4"/>
      <c r="R48" s="4"/>
      <c r="S48" s="4"/>
      <c r="T48" s="4"/>
      <c r="U48" s="4"/>
      <c r="V48" s="4"/>
    </row>
    <row r="49" spans="2:24" x14ac:dyDescent="0.25">
      <c r="B49" s="3"/>
      <c r="D49" s="4"/>
      <c r="E49" s="4"/>
      <c r="F49" s="4"/>
      <c r="G49" s="4"/>
      <c r="H49" s="4"/>
      <c r="I49" s="4"/>
      <c r="J49" s="17"/>
      <c r="K49" s="4"/>
      <c r="L49" s="4"/>
      <c r="M49" s="4"/>
      <c r="N49" s="4"/>
      <c r="O49" s="4"/>
      <c r="P49" s="4"/>
      <c r="Q49" s="4"/>
      <c r="R49" s="4"/>
      <c r="S49" s="4"/>
      <c r="T49" s="4"/>
      <c r="U49" s="4"/>
      <c r="V49" s="4"/>
    </row>
    <row r="50" spans="2:24" x14ac:dyDescent="0.25">
      <c r="B50" s="35" t="s">
        <v>102</v>
      </c>
      <c r="D50" s="4"/>
      <c r="E50" s="4"/>
      <c r="F50" s="4"/>
      <c r="G50" s="4"/>
      <c r="H50" s="4"/>
      <c r="I50" s="4"/>
      <c r="J50" s="4" t="s">
        <v>103</v>
      </c>
      <c r="K50" s="4"/>
      <c r="L50" s="4"/>
      <c r="M50" s="4"/>
      <c r="N50" s="4"/>
      <c r="O50" s="4"/>
      <c r="P50" s="4"/>
      <c r="Q50" s="4"/>
      <c r="R50" s="4"/>
      <c r="S50" s="4"/>
      <c r="T50" s="4"/>
      <c r="U50" s="4"/>
      <c r="V50" s="4"/>
    </row>
    <row r="51" spans="2:24" x14ac:dyDescent="0.25">
      <c r="B51" s="36"/>
      <c r="D51" s="4"/>
      <c r="E51" s="4"/>
      <c r="F51" s="4"/>
      <c r="G51" s="4"/>
      <c r="H51" s="4"/>
      <c r="I51" s="4"/>
      <c r="J51" s="4" t="s">
        <v>104</v>
      </c>
      <c r="K51" s="4"/>
      <c r="L51" s="4"/>
      <c r="M51" s="4"/>
      <c r="N51" s="4"/>
      <c r="O51" s="4"/>
      <c r="P51" s="4"/>
      <c r="Q51" s="4"/>
      <c r="R51" s="4"/>
      <c r="S51" s="4"/>
      <c r="T51" s="4"/>
      <c r="U51" s="4"/>
      <c r="V51" s="4"/>
    </row>
    <row r="52" spans="2:24" x14ac:dyDescent="0.25">
      <c r="B52" s="36"/>
      <c r="C52" s="4"/>
      <c r="D52" s="4"/>
      <c r="E52" s="4"/>
      <c r="F52" s="4"/>
      <c r="G52" s="4"/>
      <c r="H52" s="4"/>
      <c r="I52" s="4"/>
      <c r="J52" s="4"/>
      <c r="K52" s="4"/>
      <c r="L52" s="4"/>
      <c r="M52" s="4"/>
      <c r="N52" s="4"/>
      <c r="O52" s="4"/>
      <c r="P52" s="4"/>
      <c r="Q52" s="4"/>
      <c r="R52" s="4"/>
      <c r="S52" s="4"/>
      <c r="T52" s="4"/>
      <c r="U52" s="4"/>
      <c r="V52" s="4"/>
    </row>
    <row r="53" spans="2:24" x14ac:dyDescent="0.25">
      <c r="B53" s="37" t="s">
        <v>105</v>
      </c>
      <c r="D53" s="4"/>
      <c r="E53" s="4"/>
      <c r="F53" s="4"/>
      <c r="G53" s="4"/>
      <c r="H53" s="4"/>
      <c r="I53" s="4"/>
      <c r="J53" s="63" t="s">
        <v>128</v>
      </c>
      <c r="K53" s="4"/>
      <c r="L53" s="4"/>
      <c r="M53" s="4"/>
      <c r="N53" s="4"/>
      <c r="O53" s="4"/>
      <c r="P53" s="4"/>
      <c r="Q53" s="4"/>
      <c r="R53" s="4"/>
      <c r="S53" s="4"/>
      <c r="T53" s="4"/>
      <c r="U53" s="4"/>
      <c r="V53" s="4"/>
    </row>
    <row r="54" spans="2:24" x14ac:dyDescent="0.25">
      <c r="D54" s="38"/>
      <c r="E54" s="38"/>
      <c r="F54" s="38"/>
      <c r="G54" s="38"/>
      <c r="H54" s="38"/>
      <c r="I54" s="4"/>
      <c r="J54" s="63" t="s">
        <v>129</v>
      </c>
      <c r="K54" s="38"/>
      <c r="L54" s="38"/>
      <c r="M54" s="38"/>
      <c r="N54" s="38"/>
      <c r="O54" s="38"/>
      <c r="P54" s="38"/>
      <c r="Q54" s="38"/>
      <c r="R54" s="38"/>
      <c r="S54" s="38"/>
      <c r="T54" s="38"/>
      <c r="U54" s="38"/>
      <c r="V54" s="38"/>
      <c r="W54" s="38"/>
      <c r="X54" s="38"/>
    </row>
    <row r="55" spans="2:24" x14ac:dyDescent="0.25">
      <c r="D55" s="38"/>
      <c r="E55" s="38"/>
      <c r="F55" s="38"/>
      <c r="G55" s="38"/>
      <c r="H55" s="38"/>
      <c r="I55" s="4"/>
      <c r="J55" s="63" t="s">
        <v>160</v>
      </c>
      <c r="K55" s="38"/>
      <c r="L55" s="38"/>
      <c r="M55" s="38"/>
      <c r="N55" s="38"/>
      <c r="O55" s="38"/>
      <c r="P55" s="38"/>
      <c r="Q55" s="38"/>
      <c r="R55" s="38"/>
      <c r="S55" s="38"/>
      <c r="T55" s="38"/>
      <c r="U55" s="38"/>
      <c r="V55" s="38"/>
      <c r="W55" s="38"/>
      <c r="X55" s="38"/>
    </row>
    <row r="56" spans="2:24" x14ac:dyDescent="0.25">
      <c r="D56" s="38"/>
      <c r="E56" s="38"/>
      <c r="F56" s="38"/>
      <c r="G56" s="38"/>
      <c r="H56" s="38"/>
      <c r="I56" s="4"/>
      <c r="J56" s="63" t="s">
        <v>152</v>
      </c>
      <c r="K56" s="38"/>
      <c r="L56" s="38"/>
      <c r="M56" s="38"/>
      <c r="N56" s="38"/>
      <c r="O56" s="38"/>
      <c r="P56" s="38"/>
      <c r="Q56" s="38"/>
      <c r="R56" s="38"/>
      <c r="S56" s="38"/>
      <c r="T56" s="38"/>
      <c r="U56" s="38"/>
      <c r="V56" s="38"/>
      <c r="W56" s="38"/>
      <c r="X56" s="38"/>
    </row>
    <row r="57" spans="2:24" x14ac:dyDescent="0.25">
      <c r="D57" s="38"/>
      <c r="E57" s="38"/>
      <c r="F57" s="38"/>
      <c r="G57" s="38"/>
      <c r="H57" s="38"/>
      <c r="I57" s="4"/>
      <c r="J57" s="63" t="s">
        <v>115</v>
      </c>
      <c r="K57" s="38"/>
      <c r="L57" s="38"/>
      <c r="M57" s="38"/>
      <c r="N57" s="38"/>
      <c r="O57" s="38"/>
      <c r="P57" s="38"/>
      <c r="Q57" s="38"/>
      <c r="R57" s="38"/>
      <c r="S57" s="38"/>
      <c r="T57" s="38"/>
      <c r="U57" s="38"/>
      <c r="V57" s="38"/>
      <c r="W57" s="38"/>
      <c r="X57" s="38"/>
    </row>
    <row r="58" spans="2:24" x14ac:dyDescent="0.25">
      <c r="D58" s="38"/>
      <c r="E58" s="38"/>
      <c r="F58" s="38"/>
      <c r="G58" s="38"/>
      <c r="H58" s="38"/>
      <c r="I58" s="4"/>
      <c r="J58" s="63" t="s">
        <v>130</v>
      </c>
      <c r="K58" s="38"/>
      <c r="L58" s="38"/>
      <c r="M58" s="38"/>
      <c r="N58" s="38"/>
      <c r="O58" s="38"/>
      <c r="P58" s="38"/>
      <c r="Q58" s="38"/>
      <c r="R58" s="38"/>
      <c r="S58" s="38"/>
      <c r="T58" s="38"/>
      <c r="U58" s="38"/>
      <c r="V58" s="38"/>
      <c r="W58" s="38"/>
      <c r="X58" s="38"/>
    </row>
    <row r="59" spans="2:24" x14ac:dyDescent="0.25">
      <c r="D59" s="38"/>
      <c r="E59" s="38"/>
      <c r="F59" s="38"/>
      <c r="G59" s="38"/>
      <c r="H59" s="38"/>
      <c r="I59" s="4"/>
      <c r="J59" s="63" t="s">
        <v>131</v>
      </c>
      <c r="K59" s="38"/>
      <c r="L59" s="38"/>
      <c r="M59" s="38"/>
      <c r="N59" s="38"/>
      <c r="O59" s="38"/>
      <c r="P59" s="38"/>
      <c r="Q59" s="38"/>
      <c r="R59" s="38"/>
      <c r="S59" s="38"/>
      <c r="T59" s="38"/>
      <c r="U59" s="38"/>
      <c r="V59" s="38"/>
      <c r="W59" s="38"/>
      <c r="X59" s="38"/>
    </row>
    <row r="60" spans="2:24" x14ac:dyDescent="0.25">
      <c r="D60" s="38"/>
      <c r="E60" s="38"/>
      <c r="F60" s="38"/>
      <c r="G60" s="38"/>
      <c r="H60" s="38"/>
      <c r="I60" s="4"/>
      <c r="J60" s="63" t="s">
        <v>127</v>
      </c>
      <c r="K60" s="38"/>
      <c r="L60" s="38"/>
      <c r="M60" s="38"/>
      <c r="N60" s="38"/>
      <c r="O60" s="38"/>
      <c r="P60" s="38"/>
      <c r="Q60" s="38"/>
      <c r="R60" s="38"/>
      <c r="S60" s="38"/>
      <c r="T60" s="38"/>
      <c r="U60" s="38"/>
      <c r="V60" s="38"/>
      <c r="W60" s="38"/>
      <c r="X60" s="38"/>
    </row>
    <row r="61" spans="2:24" x14ac:dyDescent="0.25">
      <c r="D61" s="38"/>
      <c r="E61" s="38"/>
      <c r="F61" s="38"/>
      <c r="G61" s="38"/>
      <c r="H61" s="38"/>
      <c r="I61" s="4"/>
      <c r="J61" s="63" t="s">
        <v>132</v>
      </c>
      <c r="K61" s="38"/>
      <c r="L61" s="38"/>
      <c r="M61" s="38"/>
      <c r="N61" s="38"/>
      <c r="O61" s="38"/>
      <c r="P61" s="38"/>
      <c r="Q61" s="38"/>
      <c r="R61" s="38"/>
      <c r="S61" s="38"/>
      <c r="T61" s="38"/>
      <c r="U61" s="38"/>
      <c r="V61" s="38"/>
      <c r="W61" s="38"/>
      <c r="X61" s="38"/>
    </row>
    <row r="62" spans="2:24" x14ac:dyDescent="0.25">
      <c r="D62" s="38"/>
      <c r="E62" s="38"/>
      <c r="F62" s="38"/>
      <c r="G62" s="38"/>
      <c r="H62" s="38"/>
      <c r="I62" s="4"/>
      <c r="J62" s="63" t="s">
        <v>171</v>
      </c>
      <c r="K62" s="38"/>
      <c r="L62" s="38"/>
      <c r="M62" s="38"/>
      <c r="N62" s="38"/>
      <c r="O62" s="38"/>
      <c r="P62" s="38"/>
      <c r="Q62" s="38"/>
      <c r="R62" s="38"/>
      <c r="S62" s="38"/>
      <c r="T62" s="38"/>
      <c r="U62" s="38"/>
      <c r="V62" s="38"/>
      <c r="W62" s="38"/>
      <c r="X62" s="38"/>
    </row>
    <row r="63" spans="2:24" x14ac:dyDescent="0.25">
      <c r="D63" s="39"/>
      <c r="E63" s="39"/>
      <c r="F63" s="39"/>
      <c r="G63" s="39"/>
      <c r="H63" s="39"/>
      <c r="I63" s="4"/>
      <c r="J63" s="63" t="s">
        <v>133</v>
      </c>
      <c r="K63" s="39"/>
      <c r="L63" s="39"/>
      <c r="M63" s="39"/>
      <c r="N63" s="39"/>
      <c r="O63" s="39"/>
      <c r="P63" s="39"/>
      <c r="Q63" s="39"/>
      <c r="R63" s="39"/>
      <c r="S63" s="39"/>
      <c r="T63" s="39"/>
      <c r="U63" s="39"/>
      <c r="V63" s="39"/>
    </row>
    <row r="64" spans="2:24" x14ac:dyDescent="0.25">
      <c r="D64" s="39"/>
      <c r="E64" s="39"/>
      <c r="F64" s="39"/>
      <c r="G64" s="39"/>
      <c r="H64" s="39"/>
      <c r="I64" s="4"/>
      <c r="J64" s="63" t="s">
        <v>134</v>
      </c>
      <c r="K64" s="39"/>
      <c r="L64" s="39"/>
      <c r="M64" s="39"/>
      <c r="N64" s="39"/>
      <c r="O64" s="39"/>
      <c r="P64" s="39"/>
      <c r="Q64" s="39"/>
      <c r="R64" s="39"/>
      <c r="S64" s="39"/>
      <c r="T64" s="39"/>
      <c r="U64" s="39"/>
      <c r="V64" s="39"/>
    </row>
    <row r="65" spans="2:23" s="4" customFormat="1" x14ac:dyDescent="0.2">
      <c r="B65" s="1"/>
      <c r="D65" s="39"/>
      <c r="E65" s="39"/>
      <c r="F65" s="39"/>
      <c r="G65" s="39"/>
      <c r="H65" s="39"/>
      <c r="J65" s="63" t="s">
        <v>135</v>
      </c>
      <c r="K65" s="39"/>
      <c r="L65" s="39"/>
      <c r="M65" s="39"/>
      <c r="N65" s="39"/>
      <c r="O65" s="39"/>
      <c r="P65" s="39"/>
      <c r="Q65" s="39"/>
      <c r="R65" s="39"/>
      <c r="S65" s="39"/>
      <c r="T65" s="39"/>
      <c r="U65" s="39"/>
      <c r="V65" s="39"/>
    </row>
    <row r="66" spans="2:23" s="4" customFormat="1" ht="12" x14ac:dyDescent="0.2">
      <c r="B66" s="1"/>
      <c r="D66" s="39"/>
      <c r="E66" s="39"/>
      <c r="F66" s="39"/>
      <c r="G66" s="39"/>
      <c r="H66" s="39"/>
      <c r="J66" s="63" t="s">
        <v>161</v>
      </c>
      <c r="K66" s="39"/>
      <c r="L66" s="39"/>
      <c r="M66" s="39"/>
      <c r="N66" s="39"/>
      <c r="O66" s="39"/>
      <c r="P66" s="39"/>
      <c r="Q66" s="39"/>
      <c r="R66" s="39"/>
      <c r="S66" s="39"/>
      <c r="T66" s="39"/>
      <c r="U66" s="39"/>
      <c r="V66" s="39"/>
    </row>
    <row r="67" spans="2:23" s="11" customFormat="1" ht="12" x14ac:dyDescent="0.2">
      <c r="B67" s="1"/>
      <c r="D67" s="39"/>
      <c r="E67" s="39"/>
      <c r="F67" s="39"/>
      <c r="G67" s="39"/>
      <c r="H67" s="39"/>
      <c r="I67" s="4"/>
      <c r="J67" s="63" t="s">
        <v>136</v>
      </c>
      <c r="K67" s="39"/>
      <c r="L67" s="39"/>
      <c r="M67" s="39"/>
      <c r="N67" s="39"/>
      <c r="O67" s="39"/>
      <c r="P67" s="39"/>
      <c r="Q67" s="39"/>
      <c r="R67" s="39"/>
      <c r="S67" s="39"/>
      <c r="T67" s="39"/>
      <c r="U67" s="39"/>
      <c r="V67" s="39"/>
    </row>
    <row r="68" spans="2:23" x14ac:dyDescent="0.25">
      <c r="D68" s="4"/>
      <c r="E68" s="4"/>
      <c r="F68" s="4"/>
      <c r="G68" s="4"/>
      <c r="H68" s="4"/>
      <c r="I68" s="4"/>
      <c r="J68" s="63" t="s">
        <v>153</v>
      </c>
      <c r="K68" s="4"/>
      <c r="L68" s="4"/>
      <c r="M68" s="4"/>
      <c r="N68" s="4"/>
      <c r="O68" s="4"/>
      <c r="P68" s="4"/>
      <c r="Q68" s="4"/>
      <c r="R68" s="4"/>
      <c r="S68" s="4"/>
      <c r="T68" s="4"/>
      <c r="U68" s="4"/>
      <c r="V68" s="4"/>
    </row>
    <row r="69" spans="2:23" x14ac:dyDescent="0.25">
      <c r="D69" s="4"/>
      <c r="E69" s="4"/>
      <c r="F69" s="4"/>
      <c r="G69" s="4"/>
      <c r="H69" s="4"/>
      <c r="I69" s="4"/>
      <c r="J69" s="63" t="s">
        <v>137</v>
      </c>
      <c r="K69" s="4"/>
      <c r="L69" s="4"/>
      <c r="M69" s="4"/>
      <c r="N69" s="4"/>
      <c r="O69" s="4"/>
      <c r="P69" s="4"/>
      <c r="Q69" s="4"/>
      <c r="R69" s="4"/>
      <c r="S69" s="4"/>
      <c r="T69" s="4"/>
      <c r="U69" s="4"/>
      <c r="V69" s="4"/>
    </row>
    <row r="70" spans="2:23" s="41" customFormat="1" ht="12" x14ac:dyDescent="0.2">
      <c r="B70" s="1"/>
      <c r="D70" s="40"/>
      <c r="E70" s="40"/>
      <c r="F70" s="40"/>
      <c r="G70" s="40"/>
      <c r="H70" s="40"/>
      <c r="I70" s="4"/>
      <c r="J70" s="63" t="s">
        <v>116</v>
      </c>
      <c r="K70" s="40"/>
      <c r="L70" s="40"/>
      <c r="M70" s="40"/>
      <c r="N70" s="40"/>
      <c r="O70" s="40"/>
      <c r="P70" s="40"/>
      <c r="Q70" s="40"/>
      <c r="R70" s="40"/>
      <c r="S70" s="40"/>
      <c r="T70" s="40"/>
      <c r="U70" s="40"/>
      <c r="V70" s="40"/>
    </row>
    <row r="71" spans="2:23" s="41" customFormat="1" ht="12" x14ac:dyDescent="0.2">
      <c r="B71" s="1"/>
      <c r="D71" s="40"/>
      <c r="E71" s="40"/>
      <c r="F71" s="40"/>
      <c r="G71" s="40"/>
      <c r="H71" s="40"/>
      <c r="I71" s="4"/>
      <c r="J71" s="63" t="s">
        <v>117</v>
      </c>
      <c r="K71" s="40"/>
      <c r="L71" s="40"/>
      <c r="M71" s="40"/>
      <c r="N71" s="40"/>
      <c r="O71" s="40"/>
      <c r="P71" s="40"/>
      <c r="Q71" s="40"/>
      <c r="R71" s="40"/>
      <c r="S71" s="40"/>
      <c r="T71" s="40"/>
      <c r="U71" s="40"/>
      <c r="V71" s="40"/>
    </row>
    <row r="72" spans="2:23" x14ac:dyDescent="0.25">
      <c r="D72" s="4"/>
      <c r="E72" s="4"/>
      <c r="F72" s="4"/>
      <c r="G72" s="4"/>
      <c r="H72" s="4"/>
      <c r="I72" s="4"/>
      <c r="J72" s="63" t="s">
        <v>174</v>
      </c>
      <c r="K72" s="4"/>
      <c r="L72" s="4"/>
      <c r="M72" s="4"/>
      <c r="N72" s="40"/>
      <c r="O72" s="40"/>
      <c r="P72" s="40"/>
      <c r="Q72" s="40"/>
      <c r="R72" s="40"/>
      <c r="S72" s="40"/>
      <c r="T72" s="40"/>
      <c r="U72" s="40"/>
      <c r="V72" s="40"/>
      <c r="W72" s="41"/>
    </row>
    <row r="73" spans="2:23" x14ac:dyDescent="0.25">
      <c r="D73" s="4"/>
      <c r="E73" s="4"/>
      <c r="F73" s="4"/>
      <c r="G73" s="4"/>
      <c r="H73" s="4"/>
      <c r="I73" s="4"/>
      <c r="J73" s="63" t="s">
        <v>138</v>
      </c>
      <c r="K73" s="4"/>
      <c r="L73" s="4"/>
      <c r="M73" s="4"/>
      <c r="N73" s="4"/>
      <c r="O73" s="4"/>
      <c r="P73" s="4"/>
      <c r="Q73" s="4"/>
      <c r="R73" s="4"/>
      <c r="S73" s="4"/>
      <c r="T73" s="4"/>
      <c r="U73" s="4"/>
      <c r="V73" s="4"/>
    </row>
    <row r="74" spans="2:23" x14ac:dyDescent="0.25">
      <c r="C74" s="63"/>
      <c r="D74" s="4"/>
      <c r="E74" s="4"/>
      <c r="F74" s="4"/>
      <c r="G74" s="4"/>
      <c r="H74" s="4"/>
      <c r="I74" s="4"/>
      <c r="J74" s="4"/>
      <c r="K74" s="4"/>
      <c r="L74" s="4"/>
      <c r="M74" s="4"/>
      <c r="N74" s="4"/>
      <c r="O74" s="4"/>
      <c r="P74" s="4"/>
      <c r="Q74" s="4"/>
      <c r="R74" s="4"/>
      <c r="S74" s="4"/>
      <c r="T74" s="4"/>
      <c r="U74" s="4"/>
      <c r="V74" s="4"/>
    </row>
    <row r="75" spans="2:23" x14ac:dyDescent="0.25">
      <c r="C75" s="54"/>
      <c r="D75" s="4"/>
      <c r="E75" s="4"/>
      <c r="F75" s="4"/>
      <c r="G75" s="4"/>
      <c r="H75" s="4"/>
      <c r="I75" s="4"/>
      <c r="J75" s="63"/>
      <c r="K75" s="4"/>
      <c r="L75" s="4"/>
      <c r="M75" s="4"/>
      <c r="N75" s="4"/>
      <c r="O75" s="4"/>
      <c r="P75" s="4"/>
      <c r="Q75" s="4"/>
      <c r="R75" s="4"/>
      <c r="S75" s="4"/>
      <c r="T75" s="4"/>
      <c r="U75" s="4"/>
      <c r="V75" s="4"/>
    </row>
    <row r="76" spans="2:23" x14ac:dyDescent="0.25">
      <c r="C76" s="56"/>
      <c r="D76" s="4"/>
      <c r="E76" s="4"/>
      <c r="F76" s="4"/>
      <c r="G76" s="4"/>
      <c r="H76" s="4"/>
      <c r="I76" s="4"/>
      <c r="J76" s="4"/>
      <c r="K76" s="4"/>
      <c r="L76" s="4"/>
      <c r="M76" s="4"/>
      <c r="N76" s="4"/>
      <c r="O76" s="4"/>
      <c r="P76" s="4"/>
      <c r="Q76" s="4"/>
      <c r="R76" s="4"/>
      <c r="S76" s="4"/>
      <c r="T76" s="4"/>
      <c r="U76" s="4"/>
      <c r="V76" s="4"/>
    </row>
    <row r="77" spans="2:23" x14ac:dyDescent="0.25">
      <c r="C77" s="4"/>
      <c r="D77" s="4"/>
      <c r="E77" s="4"/>
      <c r="F77" s="4"/>
      <c r="G77" s="4"/>
      <c r="H77" s="4"/>
      <c r="I77" s="4"/>
      <c r="J77" s="4"/>
      <c r="K77" s="4"/>
      <c r="L77" s="4"/>
      <c r="M77" s="4"/>
      <c r="N77" s="4"/>
      <c r="O77" s="4"/>
      <c r="P77" s="4"/>
      <c r="Q77" s="4"/>
      <c r="R77" s="4"/>
      <c r="S77" s="4"/>
      <c r="T77" s="4"/>
      <c r="U77" s="4"/>
      <c r="V77" s="4"/>
    </row>
    <row r="78" spans="2:23" x14ac:dyDescent="0.25">
      <c r="C78" s="3"/>
      <c r="D78" s="4"/>
      <c r="E78" s="4"/>
      <c r="F78" s="4"/>
      <c r="G78" s="4"/>
      <c r="H78" s="4"/>
      <c r="I78" s="4"/>
      <c r="J78" s="4"/>
      <c r="K78" s="4"/>
      <c r="L78" s="4"/>
      <c r="M78" s="4"/>
      <c r="N78" s="4"/>
      <c r="O78" s="4"/>
      <c r="P78" s="4"/>
      <c r="Q78" s="4"/>
      <c r="R78" s="4"/>
      <c r="S78" s="4"/>
      <c r="T78" s="4"/>
      <c r="U78" s="4"/>
      <c r="V78" s="4"/>
    </row>
    <row r="79" spans="2:23" x14ac:dyDescent="0.25">
      <c r="C79" s="3"/>
      <c r="D79" s="4"/>
      <c r="E79" s="4"/>
      <c r="F79" s="4"/>
      <c r="G79" s="4"/>
      <c r="H79" s="4"/>
      <c r="I79" s="4"/>
      <c r="J79" s="4"/>
      <c r="K79" s="4"/>
      <c r="L79" s="4"/>
      <c r="M79" s="4"/>
      <c r="N79" s="4"/>
      <c r="O79" s="4"/>
      <c r="P79" s="4"/>
      <c r="Q79" s="4"/>
      <c r="R79" s="4"/>
      <c r="S79" s="4"/>
      <c r="T79" s="4"/>
      <c r="U79" s="4"/>
      <c r="V79" s="4"/>
    </row>
    <row r="80" spans="2:23" x14ac:dyDescent="0.25">
      <c r="C80" s="3"/>
      <c r="D80" s="4"/>
      <c r="E80" s="4"/>
      <c r="F80" s="4"/>
      <c r="G80" s="4"/>
      <c r="H80" s="4"/>
      <c r="I80" s="4"/>
      <c r="J80" s="4"/>
      <c r="K80" s="4"/>
      <c r="L80" s="4"/>
      <c r="M80" s="4"/>
      <c r="N80" s="4"/>
      <c r="O80" s="4"/>
      <c r="P80" s="4"/>
      <c r="Q80" s="4"/>
      <c r="R80" s="4"/>
      <c r="S80" s="4"/>
      <c r="T80" s="4"/>
      <c r="U80" s="4"/>
      <c r="V80" s="4"/>
    </row>
    <row r="81" spans="2:22" x14ac:dyDescent="0.25">
      <c r="C81" s="63"/>
      <c r="D81" s="4"/>
      <c r="E81" s="40"/>
      <c r="F81" s="40"/>
      <c r="G81" s="4"/>
      <c r="H81" s="4"/>
      <c r="I81" s="4"/>
      <c r="J81" s="4"/>
      <c r="K81" s="4"/>
      <c r="L81" s="4"/>
      <c r="M81" s="4"/>
      <c r="N81" s="4"/>
      <c r="O81" s="4"/>
      <c r="P81" s="4"/>
      <c r="Q81" s="4"/>
      <c r="R81" s="4"/>
      <c r="S81" s="4"/>
      <c r="T81" s="4"/>
      <c r="U81" s="4"/>
      <c r="V81" s="4"/>
    </row>
    <row r="82" spans="2:22" x14ac:dyDescent="0.25">
      <c r="C82" s="63"/>
      <c r="D82" s="4"/>
      <c r="E82" s="4"/>
      <c r="F82" s="4"/>
      <c r="G82" s="4"/>
      <c r="H82" s="4"/>
      <c r="I82" s="4"/>
      <c r="J82" s="4"/>
      <c r="K82" s="4"/>
      <c r="L82" s="4"/>
      <c r="M82" s="4"/>
      <c r="N82" s="4"/>
      <c r="O82" s="4"/>
      <c r="P82" s="4"/>
      <c r="Q82" s="4"/>
      <c r="R82" s="4"/>
      <c r="S82" s="4"/>
      <c r="T82" s="4"/>
      <c r="U82" s="4"/>
      <c r="V82" s="4"/>
    </row>
    <row r="83" spans="2:22" x14ac:dyDescent="0.25">
      <c r="B83" s="4"/>
      <c r="C83" s="63"/>
      <c r="K83" s="4"/>
      <c r="L83" s="4"/>
      <c r="M83" s="4"/>
      <c r="N83" s="4"/>
      <c r="O83" s="4"/>
      <c r="P83" s="4"/>
      <c r="Q83" s="4"/>
      <c r="R83" s="4"/>
      <c r="S83" s="4"/>
      <c r="T83" s="4"/>
      <c r="U83" s="4"/>
      <c r="V83" s="4"/>
    </row>
    <row r="84" spans="2:22" x14ac:dyDescent="0.25">
      <c r="B84" s="4"/>
      <c r="C84" s="63"/>
      <c r="D84" s="4"/>
      <c r="E84" s="4"/>
      <c r="F84" s="4"/>
      <c r="G84" s="4"/>
      <c r="H84" s="4"/>
      <c r="I84" s="4"/>
      <c r="J84" s="4"/>
      <c r="K84" s="4"/>
      <c r="L84" s="4"/>
      <c r="M84" s="4"/>
      <c r="N84" s="4"/>
      <c r="O84" s="4"/>
      <c r="P84" s="4"/>
      <c r="Q84" s="4"/>
      <c r="R84" s="4"/>
      <c r="S84" s="4"/>
      <c r="T84" s="4"/>
      <c r="U84" s="4"/>
      <c r="V84" s="4"/>
    </row>
    <row r="85" spans="2:22" x14ac:dyDescent="0.25">
      <c r="C85" s="63"/>
    </row>
    <row r="86" spans="2:22" x14ac:dyDescent="0.25">
      <c r="C86" s="63"/>
    </row>
    <row r="87" spans="2:22" x14ac:dyDescent="0.25">
      <c r="C87" s="63"/>
    </row>
    <row r="88" spans="2:22" x14ac:dyDescent="0.25">
      <c r="C88" s="63"/>
    </row>
    <row r="89" spans="2:22" x14ac:dyDescent="0.25">
      <c r="C89" s="63"/>
    </row>
    <row r="90" spans="2:22" x14ac:dyDescent="0.25">
      <c r="C90" s="63"/>
    </row>
    <row r="91" spans="2:22" x14ac:dyDescent="0.25">
      <c r="C91" s="63"/>
    </row>
    <row r="92" spans="2:22" x14ac:dyDescent="0.25">
      <c r="C92" s="63"/>
    </row>
    <row r="93" spans="2:22" x14ac:dyDescent="0.25">
      <c r="C93" s="63"/>
    </row>
    <row r="94" spans="2:22" x14ac:dyDescent="0.25">
      <c r="C94" s="63"/>
    </row>
    <row r="95" spans="2:22" x14ac:dyDescent="0.25">
      <c r="C95" s="63"/>
    </row>
    <row r="96" spans="2:22" x14ac:dyDescent="0.25">
      <c r="C96" s="63"/>
    </row>
    <row r="97" spans="3:3" x14ac:dyDescent="0.25">
      <c r="C97" s="63"/>
    </row>
    <row r="98" spans="3:3" x14ac:dyDescent="0.25">
      <c r="C98" s="63"/>
    </row>
    <row r="99" spans="3:3" x14ac:dyDescent="0.25">
      <c r="C99" s="63"/>
    </row>
    <row r="100" spans="3:3" x14ac:dyDescent="0.25">
      <c r="C100" s="63"/>
    </row>
    <row r="101" spans="3:3" x14ac:dyDescent="0.25">
      <c r="C101" s="63"/>
    </row>
    <row r="102" spans="3:3" x14ac:dyDescent="0.25">
      <c r="C102" s="63"/>
    </row>
  </sheetData>
  <pageMargins left="0.7" right="0.7" top="0.75" bottom="0.75" header="0.3" footer="0.3"/>
  <pageSetup paperSize="8" scale="72" orientation="landscape" r:id="rId1"/>
  <ignoredErrors>
    <ignoredError sqref="C36:P36 Y37:Z37 AD3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86"/>
  <sheetViews>
    <sheetView tabSelected="1" zoomScaleNormal="100" workbookViewId="0">
      <pane xSplit="2" ySplit="4" topLeftCell="Q5" activePane="bottomRight" state="frozen"/>
      <selection activeCell="AZ56" sqref="AZ56"/>
      <selection pane="topRight" activeCell="AZ56" sqref="AZ56"/>
      <selection pane="bottomLeft" activeCell="AZ56" sqref="AZ56"/>
      <selection pane="bottomRight" activeCell="B1" sqref="B1"/>
    </sheetView>
  </sheetViews>
  <sheetFormatPr defaultRowHeight="12" x14ac:dyDescent="0.2"/>
  <cols>
    <col min="1" max="1" width="9.140625" style="1"/>
    <col min="2" max="2" width="14.28515625" style="1" customWidth="1"/>
    <col min="3" max="7" width="9.140625" style="1" hidden="1" customWidth="1"/>
    <col min="8" max="31" width="6.28515625" style="1" customWidth="1"/>
    <col min="32" max="257" width="9.140625" style="1"/>
    <col min="258" max="258" width="14.28515625" style="1" customWidth="1"/>
    <col min="259" max="513" width="9.140625" style="1"/>
    <col min="514" max="514" width="14.28515625" style="1" customWidth="1"/>
    <col min="515" max="769" width="9.140625" style="1"/>
    <col min="770" max="770" width="14.28515625" style="1" customWidth="1"/>
    <col min="771" max="1025" width="9.140625" style="1"/>
    <col min="1026" max="1026" width="14.28515625" style="1" customWidth="1"/>
    <col min="1027" max="1281" width="9.140625" style="1"/>
    <col min="1282" max="1282" width="14.28515625" style="1" customWidth="1"/>
    <col min="1283" max="1537" width="9.140625" style="1"/>
    <col min="1538" max="1538" width="14.28515625" style="1" customWidth="1"/>
    <col min="1539" max="1793" width="9.140625" style="1"/>
    <col min="1794" max="1794" width="14.28515625" style="1" customWidth="1"/>
    <col min="1795" max="2049" width="9.140625" style="1"/>
    <col min="2050" max="2050" width="14.28515625" style="1" customWidth="1"/>
    <col min="2051" max="2305" width="9.140625" style="1"/>
    <col min="2306" max="2306" width="14.28515625" style="1" customWidth="1"/>
    <col min="2307" max="2561" width="9.140625" style="1"/>
    <col min="2562" max="2562" width="14.28515625" style="1" customWidth="1"/>
    <col min="2563" max="2817" width="9.140625" style="1"/>
    <col min="2818" max="2818" width="14.28515625" style="1" customWidth="1"/>
    <col min="2819" max="3073" width="9.140625" style="1"/>
    <col min="3074" max="3074" width="14.28515625" style="1" customWidth="1"/>
    <col min="3075" max="3329" width="9.140625" style="1"/>
    <col min="3330" max="3330" width="14.28515625" style="1" customWidth="1"/>
    <col min="3331" max="3585" width="9.140625" style="1"/>
    <col min="3586" max="3586" width="14.28515625" style="1" customWidth="1"/>
    <col min="3587" max="3841" width="9.140625" style="1"/>
    <col min="3842" max="3842" width="14.28515625" style="1" customWidth="1"/>
    <col min="3843" max="4097" width="9.140625" style="1"/>
    <col min="4098" max="4098" width="14.28515625" style="1" customWidth="1"/>
    <col min="4099" max="4353" width="9.140625" style="1"/>
    <col min="4354" max="4354" width="14.28515625" style="1" customWidth="1"/>
    <col min="4355" max="4609" width="9.140625" style="1"/>
    <col min="4610" max="4610" width="14.28515625" style="1" customWidth="1"/>
    <col min="4611" max="4865" width="9.140625" style="1"/>
    <col min="4866" max="4866" width="14.28515625" style="1" customWidth="1"/>
    <col min="4867" max="5121" width="9.140625" style="1"/>
    <col min="5122" max="5122" width="14.28515625" style="1" customWidth="1"/>
    <col min="5123" max="5377" width="9.140625" style="1"/>
    <col min="5378" max="5378" width="14.28515625" style="1" customWidth="1"/>
    <col min="5379" max="5633" width="9.140625" style="1"/>
    <col min="5634" max="5634" width="14.28515625" style="1" customWidth="1"/>
    <col min="5635" max="5889" width="9.140625" style="1"/>
    <col min="5890" max="5890" width="14.28515625" style="1" customWidth="1"/>
    <col min="5891" max="6145" width="9.140625" style="1"/>
    <col min="6146" max="6146" width="14.28515625" style="1" customWidth="1"/>
    <col min="6147" max="6401" width="9.140625" style="1"/>
    <col min="6402" max="6402" width="14.28515625" style="1" customWidth="1"/>
    <col min="6403" max="6657" width="9.140625" style="1"/>
    <col min="6658" max="6658" width="14.28515625" style="1" customWidth="1"/>
    <col min="6659" max="6913" width="9.140625" style="1"/>
    <col min="6914" max="6914" width="14.28515625" style="1" customWidth="1"/>
    <col min="6915" max="7169" width="9.140625" style="1"/>
    <col min="7170" max="7170" width="14.28515625" style="1" customWidth="1"/>
    <col min="7171" max="7425" width="9.140625" style="1"/>
    <col min="7426" max="7426" width="14.28515625" style="1" customWidth="1"/>
    <col min="7427" max="7681" width="9.140625" style="1"/>
    <col min="7682" max="7682" width="14.28515625" style="1" customWidth="1"/>
    <col min="7683" max="7937" width="9.140625" style="1"/>
    <col min="7938" max="7938" width="14.28515625" style="1" customWidth="1"/>
    <col min="7939" max="8193" width="9.140625" style="1"/>
    <col min="8194" max="8194" width="14.28515625" style="1" customWidth="1"/>
    <col min="8195" max="8449" width="9.140625" style="1"/>
    <col min="8450" max="8450" width="14.28515625" style="1" customWidth="1"/>
    <col min="8451" max="8705" width="9.140625" style="1"/>
    <col min="8706" max="8706" width="14.28515625" style="1" customWidth="1"/>
    <col min="8707" max="8961" width="9.140625" style="1"/>
    <col min="8962" max="8962" width="14.28515625" style="1" customWidth="1"/>
    <col min="8963" max="9217" width="9.140625" style="1"/>
    <col min="9218" max="9218" width="14.28515625" style="1" customWidth="1"/>
    <col min="9219" max="9473" width="9.140625" style="1"/>
    <col min="9474" max="9474" width="14.28515625" style="1" customWidth="1"/>
    <col min="9475" max="9729" width="9.140625" style="1"/>
    <col min="9730" max="9730" width="14.28515625" style="1" customWidth="1"/>
    <col min="9731" max="9985" width="9.140625" style="1"/>
    <col min="9986" max="9986" width="14.28515625" style="1" customWidth="1"/>
    <col min="9987" max="10241" width="9.140625" style="1"/>
    <col min="10242" max="10242" width="14.28515625" style="1" customWidth="1"/>
    <col min="10243" max="10497" width="9.140625" style="1"/>
    <col min="10498" max="10498" width="14.28515625" style="1" customWidth="1"/>
    <col min="10499" max="10753" width="9.140625" style="1"/>
    <col min="10754" max="10754" width="14.28515625" style="1" customWidth="1"/>
    <col min="10755" max="11009" width="9.140625" style="1"/>
    <col min="11010" max="11010" width="14.28515625" style="1" customWidth="1"/>
    <col min="11011" max="11265" width="9.140625" style="1"/>
    <col min="11266" max="11266" width="14.28515625" style="1" customWidth="1"/>
    <col min="11267" max="11521" width="9.140625" style="1"/>
    <col min="11522" max="11522" width="14.28515625" style="1" customWidth="1"/>
    <col min="11523" max="11777" width="9.140625" style="1"/>
    <col min="11778" max="11778" width="14.28515625" style="1" customWidth="1"/>
    <col min="11779" max="12033" width="9.140625" style="1"/>
    <col min="12034" max="12034" width="14.28515625" style="1" customWidth="1"/>
    <col min="12035" max="12289" width="9.140625" style="1"/>
    <col min="12290" max="12290" width="14.28515625" style="1" customWidth="1"/>
    <col min="12291" max="12545" width="9.140625" style="1"/>
    <col min="12546" max="12546" width="14.28515625" style="1" customWidth="1"/>
    <col min="12547" max="12801" width="9.140625" style="1"/>
    <col min="12802" max="12802" width="14.28515625" style="1" customWidth="1"/>
    <col min="12803" max="13057" width="9.140625" style="1"/>
    <col min="13058" max="13058" width="14.28515625" style="1" customWidth="1"/>
    <col min="13059" max="13313" width="9.140625" style="1"/>
    <col min="13314" max="13314" width="14.28515625" style="1" customWidth="1"/>
    <col min="13315" max="13569" width="9.140625" style="1"/>
    <col min="13570" max="13570" width="14.28515625" style="1" customWidth="1"/>
    <col min="13571" max="13825" width="9.140625" style="1"/>
    <col min="13826" max="13826" width="14.28515625" style="1" customWidth="1"/>
    <col min="13827" max="14081" width="9.140625" style="1"/>
    <col min="14082" max="14082" width="14.28515625" style="1" customWidth="1"/>
    <col min="14083" max="14337" width="9.140625" style="1"/>
    <col min="14338" max="14338" width="14.28515625" style="1" customWidth="1"/>
    <col min="14339" max="14593" width="9.140625" style="1"/>
    <col min="14594" max="14594" width="14.28515625" style="1" customWidth="1"/>
    <col min="14595" max="14849" width="9.140625" style="1"/>
    <col min="14850" max="14850" width="14.28515625" style="1" customWidth="1"/>
    <col min="14851" max="15105" width="9.140625" style="1"/>
    <col min="15106" max="15106" width="14.28515625" style="1" customWidth="1"/>
    <col min="15107" max="15361" width="9.140625" style="1"/>
    <col min="15362" max="15362" width="14.28515625" style="1" customWidth="1"/>
    <col min="15363" max="15617" width="9.140625" style="1"/>
    <col min="15618" max="15618" width="14.28515625" style="1" customWidth="1"/>
    <col min="15619" max="15873" width="9.140625" style="1"/>
    <col min="15874" max="15874" width="14.28515625" style="1" customWidth="1"/>
    <col min="15875" max="16129" width="9.140625" style="1"/>
    <col min="16130" max="16130" width="14.28515625" style="1" customWidth="1"/>
    <col min="16131" max="16384" width="9.140625" style="1"/>
  </cols>
  <sheetData>
    <row r="1" spans="1:45" ht="14.25" x14ac:dyDescent="0.2">
      <c r="B1" s="177" t="s">
        <v>176</v>
      </c>
    </row>
    <row r="2" spans="1:45" x14ac:dyDescent="0.2">
      <c r="B2" s="26" t="s">
        <v>0</v>
      </c>
    </row>
    <row r="3" spans="1:45" x14ac:dyDescent="0.2">
      <c r="B3" s="6"/>
      <c r="C3" s="6"/>
      <c r="D3" s="6"/>
      <c r="E3" s="6"/>
      <c r="F3" s="6"/>
      <c r="G3" s="6"/>
      <c r="H3" s="6"/>
      <c r="I3" s="6"/>
      <c r="J3" s="6"/>
      <c r="K3" s="6"/>
      <c r="L3" s="6"/>
      <c r="M3" s="6"/>
      <c r="N3" s="6"/>
      <c r="O3" s="6"/>
      <c r="P3" s="6"/>
      <c r="Q3" s="6"/>
      <c r="R3" s="6"/>
      <c r="S3" s="6"/>
      <c r="T3" s="6"/>
      <c r="U3" s="6"/>
      <c r="V3" s="6"/>
    </row>
    <row r="4" spans="1:45" x14ac:dyDescent="0.2">
      <c r="A4" s="4"/>
      <c r="B4" s="114"/>
      <c r="C4" s="115">
        <v>1995</v>
      </c>
      <c r="D4" s="115">
        <v>1996</v>
      </c>
      <c r="E4" s="115">
        <v>1997</v>
      </c>
      <c r="F4" s="115">
        <v>1998</v>
      </c>
      <c r="G4" s="115">
        <v>1999</v>
      </c>
      <c r="H4" s="115">
        <v>2000</v>
      </c>
      <c r="I4" s="115">
        <v>2001</v>
      </c>
      <c r="J4" s="115">
        <v>2002</v>
      </c>
      <c r="K4" s="115">
        <v>2003</v>
      </c>
      <c r="L4" s="115">
        <v>2004</v>
      </c>
      <c r="M4" s="115">
        <v>2005</v>
      </c>
      <c r="N4" s="115">
        <v>2006</v>
      </c>
      <c r="O4" s="115">
        <v>2007</v>
      </c>
      <c r="P4" s="115">
        <v>2008</v>
      </c>
      <c r="Q4" s="115">
        <v>2009</v>
      </c>
      <c r="R4" s="115">
        <v>2010</v>
      </c>
      <c r="S4" s="115">
        <v>2011</v>
      </c>
      <c r="T4" s="115">
        <v>2012</v>
      </c>
      <c r="U4" s="115">
        <v>2013</v>
      </c>
      <c r="V4" s="115">
        <v>2014</v>
      </c>
      <c r="W4" s="115">
        <v>2015</v>
      </c>
      <c r="X4" s="115">
        <v>2016</v>
      </c>
      <c r="Y4" s="115">
        <v>2017</v>
      </c>
      <c r="Z4" s="115">
        <v>2018</v>
      </c>
      <c r="AA4" s="115">
        <v>2019</v>
      </c>
      <c r="AB4" s="115">
        <v>2020</v>
      </c>
      <c r="AC4" s="115">
        <v>2021</v>
      </c>
      <c r="AD4" s="115">
        <v>2022</v>
      </c>
      <c r="AE4" s="115">
        <v>2023</v>
      </c>
    </row>
    <row r="5" spans="1:45" x14ac:dyDescent="0.2">
      <c r="A5" s="4"/>
      <c r="B5" s="42" t="s">
        <v>2</v>
      </c>
      <c r="C5" s="43">
        <v>40.17</v>
      </c>
      <c r="D5" s="43">
        <v>40.17</v>
      </c>
      <c r="E5" s="43">
        <v>40.17</v>
      </c>
      <c r="F5" s="43">
        <v>40.17</v>
      </c>
      <c r="G5" s="43">
        <v>40.17</v>
      </c>
      <c r="H5" s="43">
        <v>40.17</v>
      </c>
      <c r="I5" s="43">
        <v>40.17</v>
      </c>
      <c r="J5" s="43">
        <v>40.17</v>
      </c>
      <c r="K5" s="43">
        <v>33.99</v>
      </c>
      <c r="L5" s="43">
        <v>33.99</v>
      </c>
      <c r="M5" s="43">
        <v>33.99</v>
      </c>
      <c r="N5" s="43">
        <v>33.99</v>
      </c>
      <c r="O5" s="43">
        <v>33.99</v>
      </c>
      <c r="P5" s="43">
        <v>33.99</v>
      </c>
      <c r="Q5" s="43">
        <v>33.99</v>
      </c>
      <c r="R5" s="43">
        <v>33.99</v>
      </c>
      <c r="S5" s="43">
        <v>33.99</v>
      </c>
      <c r="T5" s="43">
        <v>33.99</v>
      </c>
      <c r="U5" s="43">
        <v>33.99</v>
      </c>
      <c r="V5" s="43">
        <v>33.99</v>
      </c>
      <c r="W5" s="43">
        <v>33.99</v>
      </c>
      <c r="X5" s="43">
        <v>33.99</v>
      </c>
      <c r="Y5" s="43">
        <v>33.99</v>
      </c>
      <c r="Z5" s="43">
        <f>29*1.02</f>
        <v>29.580000000000002</v>
      </c>
      <c r="AA5" s="43">
        <f>29*1.02</f>
        <v>29.580000000000002</v>
      </c>
      <c r="AB5" s="43">
        <v>25</v>
      </c>
      <c r="AC5" s="43">
        <v>25</v>
      </c>
      <c r="AD5" s="43">
        <v>25</v>
      </c>
      <c r="AE5" s="43">
        <v>25</v>
      </c>
    </row>
    <row r="6" spans="1:45" x14ac:dyDescent="0.2">
      <c r="A6" s="4"/>
      <c r="B6" s="116" t="s">
        <v>6</v>
      </c>
      <c r="C6" s="117">
        <v>40</v>
      </c>
      <c r="D6" s="117">
        <v>40</v>
      </c>
      <c r="E6" s="117">
        <v>40.200000000000003</v>
      </c>
      <c r="F6" s="117">
        <v>37</v>
      </c>
      <c r="G6" s="117">
        <v>34.299999999999997</v>
      </c>
      <c r="H6" s="117">
        <v>32.5</v>
      </c>
      <c r="I6" s="117">
        <v>28</v>
      </c>
      <c r="J6" s="117">
        <v>23.5</v>
      </c>
      <c r="K6" s="117">
        <v>23.5</v>
      </c>
      <c r="L6" s="117">
        <v>19.5</v>
      </c>
      <c r="M6" s="117">
        <v>15</v>
      </c>
      <c r="N6" s="117">
        <v>15</v>
      </c>
      <c r="O6" s="117">
        <v>10</v>
      </c>
      <c r="P6" s="117">
        <v>10</v>
      </c>
      <c r="Q6" s="117">
        <v>10</v>
      </c>
      <c r="R6" s="117">
        <v>10</v>
      </c>
      <c r="S6" s="117">
        <v>10</v>
      </c>
      <c r="T6" s="117">
        <v>10</v>
      </c>
      <c r="U6" s="117">
        <v>10</v>
      </c>
      <c r="V6" s="117">
        <v>10</v>
      </c>
      <c r="W6" s="117">
        <v>10</v>
      </c>
      <c r="X6" s="117">
        <v>10</v>
      </c>
      <c r="Y6" s="117">
        <v>10</v>
      </c>
      <c r="Z6" s="117">
        <v>10</v>
      </c>
      <c r="AA6" s="117">
        <v>10</v>
      </c>
      <c r="AB6" s="117">
        <v>10</v>
      </c>
      <c r="AC6" s="117">
        <v>10</v>
      </c>
      <c r="AD6" s="117">
        <v>10</v>
      </c>
      <c r="AE6" s="117">
        <v>10</v>
      </c>
      <c r="AG6" s="45"/>
      <c r="AH6" s="11"/>
    </row>
    <row r="7" spans="1:45" x14ac:dyDescent="0.2">
      <c r="A7" s="4"/>
      <c r="B7" s="44" t="s">
        <v>109</v>
      </c>
      <c r="C7" s="45">
        <v>41</v>
      </c>
      <c r="D7" s="45">
        <v>39</v>
      </c>
      <c r="E7" s="45">
        <v>39</v>
      </c>
      <c r="F7" s="45">
        <v>35</v>
      </c>
      <c r="G7" s="45">
        <v>35</v>
      </c>
      <c r="H7" s="45">
        <v>31</v>
      </c>
      <c r="I7" s="45">
        <v>31</v>
      </c>
      <c r="J7" s="45">
        <v>31</v>
      </c>
      <c r="K7" s="45">
        <v>31</v>
      </c>
      <c r="L7" s="45">
        <v>28</v>
      </c>
      <c r="M7" s="45">
        <v>26</v>
      </c>
      <c r="N7" s="45">
        <v>24</v>
      </c>
      <c r="O7" s="45">
        <v>24</v>
      </c>
      <c r="P7" s="45">
        <v>21</v>
      </c>
      <c r="Q7" s="45">
        <v>20</v>
      </c>
      <c r="R7" s="45">
        <v>19</v>
      </c>
      <c r="S7" s="45">
        <v>19</v>
      </c>
      <c r="T7" s="45">
        <v>19</v>
      </c>
      <c r="U7" s="45">
        <v>19</v>
      </c>
      <c r="V7" s="45">
        <v>19</v>
      </c>
      <c r="W7" s="45">
        <v>19</v>
      </c>
      <c r="X7" s="45">
        <v>19</v>
      </c>
      <c r="Y7" s="45">
        <v>19</v>
      </c>
      <c r="Z7" s="45">
        <v>19</v>
      </c>
      <c r="AA7" s="45">
        <v>19</v>
      </c>
      <c r="AB7" s="45">
        <v>19</v>
      </c>
      <c r="AC7" s="45">
        <v>19</v>
      </c>
      <c r="AD7" s="45">
        <v>19</v>
      </c>
      <c r="AE7" s="45">
        <v>19</v>
      </c>
      <c r="AG7" s="45"/>
      <c r="AH7" s="11"/>
    </row>
    <row r="8" spans="1:45" x14ac:dyDescent="0.2">
      <c r="A8" s="4"/>
      <c r="B8" s="116" t="s">
        <v>11</v>
      </c>
      <c r="C8" s="117">
        <v>34</v>
      </c>
      <c r="D8" s="117">
        <v>34</v>
      </c>
      <c r="E8" s="117">
        <v>34</v>
      </c>
      <c r="F8" s="117">
        <v>34</v>
      </c>
      <c r="G8" s="117">
        <v>32</v>
      </c>
      <c r="H8" s="117">
        <v>32</v>
      </c>
      <c r="I8" s="117">
        <v>30</v>
      </c>
      <c r="J8" s="117">
        <v>30</v>
      </c>
      <c r="K8" s="117">
        <v>30</v>
      </c>
      <c r="L8" s="117">
        <v>30</v>
      </c>
      <c r="M8" s="117">
        <v>28</v>
      </c>
      <c r="N8" s="117">
        <v>28</v>
      </c>
      <c r="O8" s="117">
        <v>25</v>
      </c>
      <c r="P8" s="117">
        <v>25</v>
      </c>
      <c r="Q8" s="117">
        <v>25</v>
      </c>
      <c r="R8" s="117">
        <v>25</v>
      </c>
      <c r="S8" s="117">
        <v>25</v>
      </c>
      <c r="T8" s="117">
        <v>25</v>
      </c>
      <c r="U8" s="117">
        <v>25</v>
      </c>
      <c r="V8" s="117">
        <v>24.5</v>
      </c>
      <c r="W8" s="117">
        <v>23.5</v>
      </c>
      <c r="X8" s="117">
        <v>22</v>
      </c>
      <c r="Y8" s="117">
        <v>22</v>
      </c>
      <c r="Z8" s="117">
        <v>22</v>
      </c>
      <c r="AA8" s="117">
        <v>22</v>
      </c>
      <c r="AB8" s="117">
        <v>22</v>
      </c>
      <c r="AC8" s="117">
        <v>22</v>
      </c>
      <c r="AD8" s="117">
        <v>22</v>
      </c>
      <c r="AE8" s="117">
        <v>22</v>
      </c>
      <c r="AG8" s="48"/>
      <c r="AH8" s="11"/>
    </row>
    <row r="9" spans="1:45" x14ac:dyDescent="0.2">
      <c r="A9" s="4"/>
      <c r="B9" s="44" t="s">
        <v>12</v>
      </c>
      <c r="C9" s="45">
        <v>56.79916317991632</v>
      </c>
      <c r="D9" s="45">
        <v>56.672261854804873</v>
      </c>
      <c r="E9" s="45">
        <v>56.744868035190606</v>
      </c>
      <c r="F9" s="45">
        <v>56.046025104602514</v>
      </c>
      <c r="G9" s="45">
        <v>51.61155295102553</v>
      </c>
      <c r="H9" s="45">
        <v>51.61155295102553</v>
      </c>
      <c r="I9" s="45">
        <v>38.299999999999997</v>
      </c>
      <c r="J9" s="45">
        <v>38.299999999999997</v>
      </c>
      <c r="K9" s="45">
        <v>39.6</v>
      </c>
      <c r="L9" s="45">
        <v>38.299999999999997</v>
      </c>
      <c r="M9" s="45">
        <v>38.4</v>
      </c>
      <c r="N9" s="45">
        <v>38.4</v>
      </c>
      <c r="O9" s="45">
        <v>38.4</v>
      </c>
      <c r="P9" s="45">
        <v>29.4</v>
      </c>
      <c r="Q9" s="45">
        <v>29.4</v>
      </c>
      <c r="R9" s="45">
        <v>29.5</v>
      </c>
      <c r="S9" s="45">
        <v>29.6</v>
      </c>
      <c r="T9" s="45">
        <v>29.6</v>
      </c>
      <c r="U9" s="45">
        <v>29.6</v>
      </c>
      <c r="V9" s="45">
        <v>29.7</v>
      </c>
      <c r="W9" s="45">
        <v>29.8</v>
      </c>
      <c r="X9" s="45">
        <v>29.8</v>
      </c>
      <c r="Y9" s="45">
        <v>29.9</v>
      </c>
      <c r="Z9" s="45">
        <v>29.9</v>
      </c>
      <c r="AA9" s="45">
        <v>29.9</v>
      </c>
      <c r="AB9" s="45">
        <v>29.8</v>
      </c>
      <c r="AC9" s="45">
        <v>29.8</v>
      </c>
      <c r="AD9" s="45">
        <v>29.8</v>
      </c>
      <c r="AE9" s="45">
        <v>29.9</v>
      </c>
      <c r="AF9" s="45"/>
      <c r="AG9" s="45"/>
      <c r="AH9" s="45"/>
      <c r="AI9" s="45"/>
      <c r="AJ9" s="45"/>
      <c r="AK9" s="45"/>
      <c r="AL9" s="45"/>
      <c r="AM9" s="45"/>
      <c r="AN9" s="45"/>
      <c r="AO9" s="45"/>
      <c r="AP9" s="45"/>
      <c r="AQ9" s="45"/>
      <c r="AR9" s="45"/>
      <c r="AS9" s="45"/>
    </row>
    <row r="10" spans="1:45" x14ac:dyDescent="0.2">
      <c r="A10" s="4"/>
      <c r="B10" s="116" t="s">
        <v>13</v>
      </c>
      <c r="C10" s="117">
        <v>26</v>
      </c>
      <c r="D10" s="117">
        <v>26</v>
      </c>
      <c r="E10" s="117">
        <v>26</v>
      </c>
      <c r="F10" s="117">
        <v>26</v>
      </c>
      <c r="G10" s="117">
        <v>26</v>
      </c>
      <c r="H10" s="117">
        <v>26</v>
      </c>
      <c r="I10" s="117">
        <v>26</v>
      </c>
      <c r="J10" s="117">
        <v>26</v>
      </c>
      <c r="K10" s="117">
        <v>26</v>
      </c>
      <c r="L10" s="117">
        <v>26</v>
      </c>
      <c r="M10" s="117">
        <v>24</v>
      </c>
      <c r="N10" s="117">
        <v>23</v>
      </c>
      <c r="O10" s="117">
        <v>22</v>
      </c>
      <c r="P10" s="117">
        <v>21</v>
      </c>
      <c r="Q10" s="117">
        <v>21</v>
      </c>
      <c r="R10" s="117">
        <v>21</v>
      </c>
      <c r="S10" s="117">
        <v>21</v>
      </c>
      <c r="T10" s="117">
        <v>21</v>
      </c>
      <c r="U10" s="117">
        <v>21</v>
      </c>
      <c r="V10" s="117">
        <v>21</v>
      </c>
      <c r="W10" s="117">
        <v>20</v>
      </c>
      <c r="X10" s="117">
        <v>20</v>
      </c>
      <c r="Y10" s="117">
        <v>20</v>
      </c>
      <c r="Z10" s="117">
        <v>20</v>
      </c>
      <c r="AA10" s="117">
        <v>20</v>
      </c>
      <c r="AB10" s="117">
        <v>20</v>
      </c>
      <c r="AC10" s="117">
        <v>20</v>
      </c>
      <c r="AD10" s="117">
        <v>20</v>
      </c>
      <c r="AE10" s="117">
        <v>20</v>
      </c>
      <c r="AF10" s="25"/>
      <c r="AG10" s="45"/>
      <c r="AH10" s="174"/>
      <c r="AI10" s="25"/>
      <c r="AJ10" s="25"/>
      <c r="AK10" s="25"/>
      <c r="AL10" s="25"/>
      <c r="AM10" s="25"/>
      <c r="AN10" s="25"/>
      <c r="AO10" s="25"/>
      <c r="AP10" s="25"/>
      <c r="AQ10" s="25"/>
      <c r="AR10" s="25"/>
      <c r="AS10" s="25"/>
    </row>
    <row r="11" spans="1:45" x14ac:dyDescent="0.2">
      <c r="A11" s="4"/>
      <c r="B11" s="42" t="s">
        <v>14</v>
      </c>
      <c r="C11" s="43">
        <v>40</v>
      </c>
      <c r="D11" s="43">
        <v>38</v>
      </c>
      <c r="E11" s="43">
        <v>36</v>
      </c>
      <c r="F11" s="43">
        <v>32</v>
      </c>
      <c r="G11" s="43">
        <v>28</v>
      </c>
      <c r="H11" s="43">
        <v>24</v>
      </c>
      <c r="I11" s="43">
        <v>20</v>
      </c>
      <c r="J11" s="43">
        <v>16</v>
      </c>
      <c r="K11" s="43">
        <v>12.5</v>
      </c>
      <c r="L11" s="43">
        <v>12.5</v>
      </c>
      <c r="M11" s="43">
        <v>12.5</v>
      </c>
      <c r="N11" s="43">
        <v>12.5</v>
      </c>
      <c r="O11" s="43">
        <v>12.5</v>
      </c>
      <c r="P11" s="43">
        <v>12.5</v>
      </c>
      <c r="Q11" s="43">
        <v>12.5</v>
      </c>
      <c r="R11" s="43">
        <v>12.5</v>
      </c>
      <c r="S11" s="43">
        <v>12.5</v>
      </c>
      <c r="T11" s="43">
        <v>12.5</v>
      </c>
      <c r="U11" s="43">
        <v>12.5</v>
      </c>
      <c r="V11" s="43">
        <v>12.5</v>
      </c>
      <c r="W11" s="43">
        <v>12.5</v>
      </c>
      <c r="X11" s="43">
        <v>12.5</v>
      </c>
      <c r="Y11" s="43">
        <v>12.5</v>
      </c>
      <c r="Z11" s="43">
        <v>12.5</v>
      </c>
      <c r="AA11" s="43">
        <v>12.5</v>
      </c>
      <c r="AB11" s="43">
        <v>12.5</v>
      </c>
      <c r="AC11" s="43">
        <v>12.5</v>
      </c>
      <c r="AD11" s="43">
        <v>12.5</v>
      </c>
      <c r="AE11" s="43">
        <v>12.5</v>
      </c>
      <c r="AG11" s="43"/>
      <c r="AH11" s="11"/>
    </row>
    <row r="12" spans="1:45" x14ac:dyDescent="0.2">
      <c r="A12" s="4"/>
      <c r="B12" s="116" t="s">
        <v>22</v>
      </c>
      <c r="C12" s="117">
        <v>40</v>
      </c>
      <c r="D12" s="117">
        <v>40</v>
      </c>
      <c r="E12" s="117">
        <v>40</v>
      </c>
      <c r="F12" s="117">
        <v>40</v>
      </c>
      <c r="G12" s="117">
        <v>40</v>
      </c>
      <c r="H12" s="117">
        <v>40</v>
      </c>
      <c r="I12" s="117">
        <v>37.5</v>
      </c>
      <c r="J12" s="117">
        <v>35</v>
      </c>
      <c r="K12" s="117">
        <v>35</v>
      </c>
      <c r="L12" s="117">
        <v>35</v>
      </c>
      <c r="M12" s="117">
        <v>32</v>
      </c>
      <c r="N12" s="117">
        <v>29</v>
      </c>
      <c r="O12" s="117">
        <v>25</v>
      </c>
      <c r="P12" s="117">
        <v>35</v>
      </c>
      <c r="Q12" s="117">
        <v>35</v>
      </c>
      <c r="R12" s="117">
        <v>24</v>
      </c>
      <c r="S12" s="117">
        <v>20</v>
      </c>
      <c r="T12" s="117">
        <v>20</v>
      </c>
      <c r="U12" s="117">
        <v>26</v>
      </c>
      <c r="V12" s="117">
        <v>26</v>
      </c>
      <c r="W12" s="117">
        <v>29</v>
      </c>
      <c r="X12" s="117">
        <v>29</v>
      </c>
      <c r="Y12" s="117">
        <v>29</v>
      </c>
      <c r="Z12" s="117">
        <v>29</v>
      </c>
      <c r="AA12" s="117">
        <v>28</v>
      </c>
      <c r="AB12" s="117">
        <v>24</v>
      </c>
      <c r="AC12" s="117">
        <v>24</v>
      </c>
      <c r="AD12" s="117">
        <v>22</v>
      </c>
      <c r="AE12" s="117">
        <v>22</v>
      </c>
      <c r="AG12" s="48"/>
      <c r="AH12" s="11"/>
    </row>
    <row r="13" spans="1:45" x14ac:dyDescent="0.2">
      <c r="A13" s="4"/>
      <c r="B13" s="44" t="s">
        <v>29</v>
      </c>
      <c r="C13" s="45">
        <v>35</v>
      </c>
      <c r="D13" s="45">
        <v>35</v>
      </c>
      <c r="E13" s="45">
        <v>35</v>
      </c>
      <c r="F13" s="45">
        <v>35</v>
      </c>
      <c r="G13" s="45">
        <v>35</v>
      </c>
      <c r="H13" s="45">
        <v>35</v>
      </c>
      <c r="I13" s="45">
        <v>35</v>
      </c>
      <c r="J13" s="45">
        <v>35</v>
      </c>
      <c r="K13" s="45">
        <v>35</v>
      </c>
      <c r="L13" s="45">
        <v>35</v>
      </c>
      <c r="M13" s="45">
        <v>35</v>
      </c>
      <c r="N13" s="45">
        <v>35</v>
      </c>
      <c r="O13" s="45">
        <v>32.5</v>
      </c>
      <c r="P13" s="45">
        <v>30</v>
      </c>
      <c r="Q13" s="45">
        <v>30</v>
      </c>
      <c r="R13" s="45">
        <v>30</v>
      </c>
      <c r="S13" s="45">
        <v>30</v>
      </c>
      <c r="T13" s="45">
        <v>30</v>
      </c>
      <c r="U13" s="45">
        <v>30</v>
      </c>
      <c r="V13" s="45">
        <v>30</v>
      </c>
      <c r="W13" s="45">
        <v>28</v>
      </c>
      <c r="X13" s="45">
        <v>25</v>
      </c>
      <c r="Y13" s="45">
        <v>25</v>
      </c>
      <c r="Z13" s="45">
        <v>25</v>
      </c>
      <c r="AA13" s="45">
        <v>25</v>
      </c>
      <c r="AB13" s="45">
        <v>25</v>
      </c>
      <c r="AC13" s="45">
        <v>25</v>
      </c>
      <c r="AD13" s="45">
        <v>25</v>
      </c>
      <c r="AE13" s="45">
        <v>25</v>
      </c>
      <c r="AG13" s="45"/>
      <c r="AH13" s="11"/>
    </row>
    <row r="14" spans="1:45" x14ac:dyDescent="0.2">
      <c r="B14" s="116" t="s">
        <v>31</v>
      </c>
      <c r="C14" s="117">
        <v>36.663000000000004</v>
      </c>
      <c r="D14" s="117">
        <v>36.663000000000004</v>
      </c>
      <c r="E14" s="117">
        <v>41.662500000000001</v>
      </c>
      <c r="F14" s="117">
        <v>41.662500000000001</v>
      </c>
      <c r="G14" s="117">
        <v>39.995999999999995</v>
      </c>
      <c r="H14" s="117">
        <v>37.76</v>
      </c>
      <c r="I14" s="117">
        <v>36.429690000000001</v>
      </c>
      <c r="J14" s="117">
        <v>35.429789999999997</v>
      </c>
      <c r="K14" s="117">
        <v>35.429789999999997</v>
      </c>
      <c r="L14" s="117">
        <v>35.429789999999997</v>
      </c>
      <c r="M14" s="117">
        <v>34.950000000000003</v>
      </c>
      <c r="N14" s="117">
        <v>34.43</v>
      </c>
      <c r="O14" s="117">
        <v>34.43</v>
      </c>
      <c r="P14" s="117">
        <v>34.43</v>
      </c>
      <c r="Q14" s="117">
        <v>34.43</v>
      </c>
      <c r="R14" s="117">
        <v>34.43</v>
      </c>
      <c r="S14" s="117">
        <v>36.1</v>
      </c>
      <c r="T14" s="117">
        <v>36.1</v>
      </c>
      <c r="U14" s="117">
        <v>38</v>
      </c>
      <c r="V14" s="117">
        <v>38</v>
      </c>
      <c r="W14" s="117">
        <v>38</v>
      </c>
      <c r="X14" s="117">
        <v>34.43</v>
      </c>
      <c r="Y14" s="117">
        <v>44.4</v>
      </c>
      <c r="Z14" s="117">
        <v>34.43</v>
      </c>
      <c r="AA14" s="117">
        <v>34.43</v>
      </c>
      <c r="AB14" s="117">
        <v>32.020000000000003</v>
      </c>
      <c r="AC14" s="117">
        <f>27.5*1.033</f>
        <v>28.407499999999999</v>
      </c>
      <c r="AD14" s="117">
        <v>25.8</v>
      </c>
      <c r="AE14" s="117">
        <v>25.8</v>
      </c>
      <c r="AG14" s="45"/>
      <c r="AH14" s="11"/>
    </row>
    <row r="15" spans="1:45" x14ac:dyDescent="0.2">
      <c r="A15" s="4"/>
      <c r="B15" s="44" t="s">
        <v>35</v>
      </c>
      <c r="C15" s="45">
        <v>25</v>
      </c>
      <c r="D15" s="45">
        <v>25</v>
      </c>
      <c r="E15" s="45">
        <v>35</v>
      </c>
      <c r="F15" s="45">
        <v>35</v>
      </c>
      <c r="G15" s="45">
        <v>35</v>
      </c>
      <c r="H15" s="45">
        <v>35</v>
      </c>
      <c r="I15" s="45">
        <v>20</v>
      </c>
      <c r="J15" s="45">
        <v>20</v>
      </c>
      <c r="K15" s="45">
        <v>20</v>
      </c>
      <c r="L15" s="45">
        <v>20</v>
      </c>
      <c r="M15" s="45">
        <v>20</v>
      </c>
      <c r="N15" s="45">
        <v>20</v>
      </c>
      <c r="O15" s="45">
        <v>20</v>
      </c>
      <c r="P15" s="45">
        <v>20</v>
      </c>
      <c r="Q15" s="45">
        <v>20</v>
      </c>
      <c r="R15" s="45">
        <v>20</v>
      </c>
      <c r="S15" s="45">
        <v>20</v>
      </c>
      <c r="T15" s="45">
        <v>20</v>
      </c>
      <c r="U15" s="45">
        <v>20</v>
      </c>
      <c r="V15" s="45">
        <v>20</v>
      </c>
      <c r="W15" s="45">
        <v>20</v>
      </c>
      <c r="X15" s="45">
        <v>20</v>
      </c>
      <c r="Y15" s="45">
        <v>18</v>
      </c>
      <c r="Z15" s="45">
        <v>18</v>
      </c>
      <c r="AA15" s="45">
        <v>18</v>
      </c>
      <c r="AB15" s="45">
        <v>18</v>
      </c>
      <c r="AC15" s="45">
        <v>18</v>
      </c>
      <c r="AD15" s="45">
        <v>18</v>
      </c>
      <c r="AE15" s="45">
        <v>18</v>
      </c>
      <c r="AG15" s="45"/>
      <c r="AH15" s="11"/>
    </row>
    <row r="16" spans="1:45" x14ac:dyDescent="0.2">
      <c r="A16" s="4"/>
      <c r="B16" s="116" t="s">
        <v>39</v>
      </c>
      <c r="C16" s="117">
        <v>52.2</v>
      </c>
      <c r="D16" s="117">
        <v>53.2</v>
      </c>
      <c r="E16" s="117">
        <v>53.2</v>
      </c>
      <c r="F16" s="117">
        <v>41.25</v>
      </c>
      <c r="G16" s="117">
        <v>41.25</v>
      </c>
      <c r="H16" s="117">
        <v>41.25</v>
      </c>
      <c r="I16" s="117">
        <v>40.25</v>
      </c>
      <c r="J16" s="117">
        <v>40.25</v>
      </c>
      <c r="K16" s="117">
        <v>38.25</v>
      </c>
      <c r="L16" s="117">
        <v>37.25</v>
      </c>
      <c r="M16" s="117">
        <v>37.25</v>
      </c>
      <c r="N16" s="117">
        <v>37.25</v>
      </c>
      <c r="O16" s="117">
        <v>37.25</v>
      </c>
      <c r="P16" s="117">
        <v>31.4</v>
      </c>
      <c r="Q16" s="117">
        <v>31.4</v>
      </c>
      <c r="R16" s="117">
        <v>31.4</v>
      </c>
      <c r="S16" s="117">
        <v>31.4</v>
      </c>
      <c r="T16" s="117">
        <v>31.29</v>
      </c>
      <c r="U16" s="117">
        <v>31.29</v>
      </c>
      <c r="V16" s="117">
        <v>31.29</v>
      </c>
      <c r="W16" s="117">
        <v>31.29</v>
      </c>
      <c r="X16" s="117">
        <v>31.29</v>
      </c>
      <c r="Y16" s="117">
        <v>27.8</v>
      </c>
      <c r="Z16" s="117">
        <f>24*(1-0.0039)+3.9</f>
        <v>27.806399999999996</v>
      </c>
      <c r="AA16" s="117">
        <f>24*(1-0.0039)+3.9</f>
        <v>27.806399999999996</v>
      </c>
      <c r="AB16" s="117">
        <f>24*(1-0.0039)+3.9</f>
        <v>27.806399999999996</v>
      </c>
      <c r="AC16" s="117">
        <f>24*(1-0.0039)+3.9</f>
        <v>27.806399999999996</v>
      </c>
      <c r="AD16" s="117">
        <f>24*(1-0.0039)+3.9</f>
        <v>27.806399999999996</v>
      </c>
      <c r="AE16" s="117">
        <v>27.8</v>
      </c>
      <c r="AG16" s="48"/>
      <c r="AH16" s="11"/>
    </row>
    <row r="17" spans="1:34" x14ac:dyDescent="0.2">
      <c r="A17" s="4"/>
      <c r="B17" s="42" t="s">
        <v>40</v>
      </c>
      <c r="C17" s="43">
        <v>25</v>
      </c>
      <c r="D17" s="43">
        <v>25</v>
      </c>
      <c r="E17" s="43">
        <v>25</v>
      </c>
      <c r="F17" s="43">
        <v>25</v>
      </c>
      <c r="G17" s="43">
        <v>25</v>
      </c>
      <c r="H17" s="43">
        <v>29</v>
      </c>
      <c r="I17" s="43">
        <v>28</v>
      </c>
      <c r="J17" s="43">
        <v>28</v>
      </c>
      <c r="K17" s="43">
        <v>10</v>
      </c>
      <c r="L17" s="43">
        <v>10</v>
      </c>
      <c r="M17" s="43">
        <v>10</v>
      </c>
      <c r="N17" s="43">
        <v>10</v>
      </c>
      <c r="O17" s="43">
        <v>10</v>
      </c>
      <c r="P17" s="43">
        <v>10</v>
      </c>
      <c r="Q17" s="43">
        <v>10</v>
      </c>
      <c r="R17" s="43">
        <v>10</v>
      </c>
      <c r="S17" s="43">
        <v>10</v>
      </c>
      <c r="T17" s="43">
        <v>10</v>
      </c>
      <c r="U17" s="43">
        <v>12.5</v>
      </c>
      <c r="V17" s="43">
        <v>12.5</v>
      </c>
      <c r="W17" s="43">
        <v>12.5</v>
      </c>
      <c r="X17" s="43">
        <v>12.5</v>
      </c>
      <c r="Y17" s="43">
        <v>12.5</v>
      </c>
      <c r="Z17" s="43">
        <v>12.5</v>
      </c>
      <c r="AA17" s="43">
        <v>12.5</v>
      </c>
      <c r="AB17" s="43">
        <v>12.5</v>
      </c>
      <c r="AC17" s="43">
        <v>12.5</v>
      </c>
      <c r="AD17" s="43">
        <v>12.5</v>
      </c>
      <c r="AE17" s="43">
        <v>12.5</v>
      </c>
      <c r="AG17" s="48"/>
      <c r="AH17" s="11"/>
    </row>
    <row r="18" spans="1:34" x14ac:dyDescent="0.2">
      <c r="A18" s="4"/>
      <c r="B18" s="116" t="s">
        <v>43</v>
      </c>
      <c r="C18" s="117">
        <v>25</v>
      </c>
      <c r="D18" s="117">
        <v>25</v>
      </c>
      <c r="E18" s="117">
        <v>25</v>
      </c>
      <c r="F18" s="117">
        <v>25</v>
      </c>
      <c r="G18" s="117">
        <v>25</v>
      </c>
      <c r="H18" s="117">
        <v>25</v>
      </c>
      <c r="I18" s="117">
        <v>25</v>
      </c>
      <c r="J18" s="117">
        <v>22</v>
      </c>
      <c r="K18" s="117">
        <v>19</v>
      </c>
      <c r="L18" s="117">
        <v>15</v>
      </c>
      <c r="M18" s="117">
        <v>15</v>
      </c>
      <c r="N18" s="117">
        <v>15</v>
      </c>
      <c r="O18" s="117">
        <v>15</v>
      </c>
      <c r="P18" s="117">
        <v>15</v>
      </c>
      <c r="Q18" s="117">
        <v>15</v>
      </c>
      <c r="R18" s="117">
        <v>15</v>
      </c>
      <c r="S18" s="117">
        <v>15</v>
      </c>
      <c r="T18" s="117">
        <v>15</v>
      </c>
      <c r="U18" s="117">
        <v>15</v>
      </c>
      <c r="V18" s="117">
        <v>15</v>
      </c>
      <c r="W18" s="117">
        <v>15</v>
      </c>
      <c r="X18" s="117">
        <v>15</v>
      </c>
      <c r="Y18" s="117">
        <v>15</v>
      </c>
      <c r="Z18" s="117">
        <v>20</v>
      </c>
      <c r="AA18" s="117">
        <v>20</v>
      </c>
      <c r="AB18" s="117">
        <v>20</v>
      </c>
      <c r="AC18" s="117">
        <v>20</v>
      </c>
      <c r="AD18" s="117">
        <v>20</v>
      </c>
      <c r="AE18" s="117">
        <v>20</v>
      </c>
      <c r="AG18" s="45"/>
      <c r="AH18" s="11"/>
    </row>
    <row r="19" spans="1:34" x14ac:dyDescent="0.2">
      <c r="A19" s="4"/>
      <c r="B19" s="44" t="s">
        <v>45</v>
      </c>
      <c r="C19" s="45">
        <v>29</v>
      </c>
      <c r="D19" s="45">
        <v>29</v>
      </c>
      <c r="E19" s="45">
        <v>29</v>
      </c>
      <c r="F19" s="45">
        <v>29</v>
      </c>
      <c r="G19" s="45">
        <v>29</v>
      </c>
      <c r="H19" s="45">
        <v>24</v>
      </c>
      <c r="I19" s="45">
        <v>24</v>
      </c>
      <c r="J19" s="45">
        <v>15</v>
      </c>
      <c r="K19" s="45">
        <v>15</v>
      </c>
      <c r="L19" s="45">
        <v>15</v>
      </c>
      <c r="M19" s="45">
        <v>15</v>
      </c>
      <c r="N19" s="45">
        <v>19</v>
      </c>
      <c r="O19" s="45">
        <v>18</v>
      </c>
      <c r="P19" s="45">
        <v>15</v>
      </c>
      <c r="Q19" s="45">
        <v>20</v>
      </c>
      <c r="R19" s="45">
        <v>15</v>
      </c>
      <c r="S19" s="45">
        <v>15</v>
      </c>
      <c r="T19" s="45">
        <v>15</v>
      </c>
      <c r="U19" s="45">
        <v>15</v>
      </c>
      <c r="V19" s="45">
        <v>15</v>
      </c>
      <c r="W19" s="45">
        <v>15</v>
      </c>
      <c r="X19" s="45">
        <v>15</v>
      </c>
      <c r="Y19" s="45">
        <v>15</v>
      </c>
      <c r="Z19" s="45">
        <v>15</v>
      </c>
      <c r="AA19" s="45">
        <v>15</v>
      </c>
      <c r="AB19" s="45">
        <v>15</v>
      </c>
      <c r="AC19" s="45">
        <v>15</v>
      </c>
      <c r="AD19" s="45">
        <v>15</v>
      </c>
      <c r="AE19" s="45">
        <v>15</v>
      </c>
      <c r="AG19" s="45"/>
      <c r="AH19" s="11"/>
    </row>
    <row r="20" spans="1:34" x14ac:dyDescent="0.2">
      <c r="A20" s="4"/>
      <c r="B20" s="116" t="s">
        <v>46</v>
      </c>
      <c r="C20" s="117">
        <v>40.887999999999991</v>
      </c>
      <c r="D20" s="117">
        <v>40.887999999999991</v>
      </c>
      <c r="E20" s="117">
        <v>39.344847999999999</v>
      </c>
      <c r="F20" s="117">
        <v>37.453920000000011</v>
      </c>
      <c r="G20" s="117">
        <v>37.453920000000011</v>
      </c>
      <c r="H20" s="117">
        <v>37.453920000000011</v>
      </c>
      <c r="I20" s="117">
        <v>37.453920000000011</v>
      </c>
      <c r="J20" s="117">
        <v>30.38</v>
      </c>
      <c r="K20" s="117">
        <v>30.38</v>
      </c>
      <c r="L20" s="117">
        <v>30.38</v>
      </c>
      <c r="M20" s="117">
        <v>30.38</v>
      </c>
      <c r="N20" s="117">
        <v>29.63</v>
      </c>
      <c r="O20" s="117">
        <v>29.63</v>
      </c>
      <c r="P20" s="117">
        <v>29.63</v>
      </c>
      <c r="Q20" s="117">
        <v>28.59</v>
      </c>
      <c r="R20" s="117">
        <v>28.59</v>
      </c>
      <c r="S20" s="117">
        <v>28.8</v>
      </c>
      <c r="T20" s="117">
        <v>28.8</v>
      </c>
      <c r="U20" s="117">
        <v>29.22</v>
      </c>
      <c r="V20" s="117">
        <v>29.2</v>
      </c>
      <c r="W20" s="117">
        <v>29.2</v>
      </c>
      <c r="X20" s="117">
        <v>29.22</v>
      </c>
      <c r="Y20" s="117">
        <f>19*1.07+6.75</f>
        <v>27.080000000000002</v>
      </c>
      <c r="Z20" s="117">
        <f>18*1.07+6.75</f>
        <v>26.01</v>
      </c>
      <c r="AA20" s="117">
        <f>17*1.07+6.75</f>
        <v>24.94</v>
      </c>
      <c r="AB20" s="117">
        <v>24.94</v>
      </c>
      <c r="AC20" s="117">
        <v>24.94</v>
      </c>
      <c r="AD20" s="117">
        <v>24.94</v>
      </c>
      <c r="AE20" s="117">
        <v>24.9</v>
      </c>
      <c r="AG20" s="45"/>
      <c r="AH20" s="11"/>
    </row>
    <row r="21" spans="1:34" x14ac:dyDescent="0.2">
      <c r="A21" s="4"/>
      <c r="B21" s="44" t="s">
        <v>48</v>
      </c>
      <c r="C21" s="45">
        <v>19.64</v>
      </c>
      <c r="D21" s="45">
        <v>19.64</v>
      </c>
      <c r="E21" s="45">
        <v>19.64</v>
      </c>
      <c r="F21" s="45">
        <v>19.64</v>
      </c>
      <c r="G21" s="45">
        <v>19.64</v>
      </c>
      <c r="H21" s="45">
        <v>19.64</v>
      </c>
      <c r="I21" s="45">
        <v>19.64</v>
      </c>
      <c r="J21" s="45">
        <v>19.64</v>
      </c>
      <c r="K21" s="45">
        <v>19.64</v>
      </c>
      <c r="L21" s="45">
        <v>17.600000000000001</v>
      </c>
      <c r="M21" s="45">
        <v>17.52</v>
      </c>
      <c r="N21" s="45">
        <v>17.52</v>
      </c>
      <c r="O21" s="45">
        <v>21.28</v>
      </c>
      <c r="P21" s="45">
        <v>21.28</v>
      </c>
      <c r="Q21" s="45">
        <v>21.28</v>
      </c>
      <c r="R21" s="45">
        <v>20.6</v>
      </c>
      <c r="S21" s="45">
        <v>20.6</v>
      </c>
      <c r="T21" s="45">
        <v>20.6</v>
      </c>
      <c r="U21" s="45">
        <v>20.6</v>
      </c>
      <c r="V21" s="45">
        <v>20.6</v>
      </c>
      <c r="W21" s="45">
        <v>20.6</v>
      </c>
      <c r="X21" s="45">
        <v>20.6</v>
      </c>
      <c r="Y21" s="45">
        <f>2+(0.98*9)</f>
        <v>10.82</v>
      </c>
      <c r="Z21" s="45">
        <f>2+(0.98*9)</f>
        <v>10.82</v>
      </c>
      <c r="AA21" s="45">
        <v>10.8</v>
      </c>
      <c r="AB21" s="45">
        <v>10.8</v>
      </c>
      <c r="AC21" s="45">
        <v>10.8</v>
      </c>
      <c r="AD21" s="45">
        <v>10.8</v>
      </c>
      <c r="AE21" s="45">
        <v>10.8</v>
      </c>
      <c r="AG21" s="45"/>
      <c r="AH21" s="11"/>
    </row>
    <row r="22" spans="1:34" x14ac:dyDescent="0.2">
      <c r="A22" s="4"/>
      <c r="B22" s="116" t="s">
        <v>52</v>
      </c>
      <c r="C22" s="117">
        <v>35</v>
      </c>
      <c r="D22" s="117">
        <v>35</v>
      </c>
      <c r="E22" s="117">
        <v>35</v>
      </c>
      <c r="F22" s="117">
        <v>35</v>
      </c>
      <c r="G22" s="117">
        <v>35</v>
      </c>
      <c r="H22" s="117">
        <v>35</v>
      </c>
      <c r="I22" s="117">
        <v>35</v>
      </c>
      <c r="J22" s="117">
        <v>35</v>
      </c>
      <c r="K22" s="117">
        <v>35</v>
      </c>
      <c r="L22" s="117">
        <v>35</v>
      </c>
      <c r="M22" s="117">
        <v>35</v>
      </c>
      <c r="N22" s="117">
        <v>35</v>
      </c>
      <c r="O22" s="117">
        <v>35</v>
      </c>
      <c r="P22" s="117">
        <v>35</v>
      </c>
      <c r="Q22" s="117">
        <v>35</v>
      </c>
      <c r="R22" s="117">
        <v>35</v>
      </c>
      <c r="S22" s="117">
        <v>35</v>
      </c>
      <c r="T22" s="117">
        <v>35</v>
      </c>
      <c r="U22" s="117">
        <v>35</v>
      </c>
      <c r="V22" s="117">
        <v>35</v>
      </c>
      <c r="W22" s="117">
        <v>35</v>
      </c>
      <c r="X22" s="117">
        <v>35</v>
      </c>
      <c r="Y22" s="117">
        <v>35</v>
      </c>
      <c r="Z22" s="117">
        <v>35</v>
      </c>
      <c r="AA22" s="117">
        <v>35</v>
      </c>
      <c r="AB22" s="117">
        <v>35</v>
      </c>
      <c r="AC22" s="117">
        <v>35</v>
      </c>
      <c r="AD22" s="117">
        <v>35</v>
      </c>
      <c r="AE22" s="117">
        <v>35</v>
      </c>
      <c r="AG22" s="45"/>
      <c r="AH22" s="11"/>
    </row>
    <row r="23" spans="1:34" x14ac:dyDescent="0.2">
      <c r="A23" s="4"/>
      <c r="B23" s="42" t="s">
        <v>54</v>
      </c>
      <c r="C23" s="43">
        <v>35</v>
      </c>
      <c r="D23" s="43">
        <v>35</v>
      </c>
      <c r="E23" s="43">
        <v>35</v>
      </c>
      <c r="F23" s="43">
        <v>35</v>
      </c>
      <c r="G23" s="43">
        <v>35</v>
      </c>
      <c r="H23" s="43">
        <v>35</v>
      </c>
      <c r="I23" s="43">
        <v>35</v>
      </c>
      <c r="J23" s="43">
        <v>34.5</v>
      </c>
      <c r="K23" s="43">
        <v>34.5</v>
      </c>
      <c r="L23" s="43">
        <v>34.5</v>
      </c>
      <c r="M23" s="43">
        <v>31.5</v>
      </c>
      <c r="N23" s="43">
        <v>29.6</v>
      </c>
      <c r="O23" s="43">
        <v>25.5</v>
      </c>
      <c r="P23" s="43">
        <v>25.5</v>
      </c>
      <c r="Q23" s="43">
        <v>25.5</v>
      </c>
      <c r="R23" s="43">
        <v>25.5</v>
      </c>
      <c r="S23" s="43">
        <v>25</v>
      </c>
      <c r="T23" s="43">
        <v>25</v>
      </c>
      <c r="U23" s="43">
        <v>25</v>
      </c>
      <c r="V23" s="43">
        <v>25</v>
      </c>
      <c r="W23" s="43">
        <v>25</v>
      </c>
      <c r="X23" s="43">
        <v>25</v>
      </c>
      <c r="Y23" s="43">
        <v>25</v>
      </c>
      <c r="Z23" s="43">
        <v>25</v>
      </c>
      <c r="AA23" s="43">
        <v>25</v>
      </c>
      <c r="AB23" s="43">
        <v>25</v>
      </c>
      <c r="AC23" s="43">
        <v>25</v>
      </c>
      <c r="AD23" s="43">
        <v>25.8</v>
      </c>
      <c r="AE23" s="43">
        <v>25.8</v>
      </c>
      <c r="AG23" s="43"/>
      <c r="AH23" s="11"/>
    </row>
    <row r="24" spans="1:34" x14ac:dyDescent="0.2">
      <c r="A24" s="4"/>
      <c r="B24" s="116" t="s">
        <v>56</v>
      </c>
      <c r="C24" s="117">
        <v>34</v>
      </c>
      <c r="D24" s="117">
        <v>34</v>
      </c>
      <c r="E24" s="117">
        <v>34</v>
      </c>
      <c r="F24" s="117">
        <v>34</v>
      </c>
      <c r="G24" s="117">
        <v>34</v>
      </c>
      <c r="H24" s="117">
        <v>34</v>
      </c>
      <c r="I24" s="117">
        <v>34</v>
      </c>
      <c r="J24" s="117">
        <v>34</v>
      </c>
      <c r="K24" s="117">
        <v>34</v>
      </c>
      <c r="L24" s="117">
        <v>34</v>
      </c>
      <c r="M24" s="117">
        <v>25</v>
      </c>
      <c r="N24" s="117">
        <v>25</v>
      </c>
      <c r="O24" s="117">
        <v>25</v>
      </c>
      <c r="P24" s="117">
        <v>25</v>
      </c>
      <c r="Q24" s="117">
        <v>25</v>
      </c>
      <c r="R24" s="117">
        <v>25</v>
      </c>
      <c r="S24" s="117">
        <v>25</v>
      </c>
      <c r="T24" s="117">
        <v>25</v>
      </c>
      <c r="U24" s="117">
        <v>25</v>
      </c>
      <c r="V24" s="117">
        <v>25</v>
      </c>
      <c r="W24" s="117">
        <v>25</v>
      </c>
      <c r="X24" s="117">
        <v>25</v>
      </c>
      <c r="Y24" s="117">
        <v>25</v>
      </c>
      <c r="Z24" s="117">
        <v>25</v>
      </c>
      <c r="AA24" s="117">
        <v>25</v>
      </c>
      <c r="AB24" s="117">
        <v>25</v>
      </c>
      <c r="AC24" s="117">
        <v>25</v>
      </c>
      <c r="AD24" s="117">
        <v>25</v>
      </c>
      <c r="AE24" s="117">
        <v>24</v>
      </c>
      <c r="AG24" s="45"/>
      <c r="AH24" s="11"/>
    </row>
    <row r="25" spans="1:34" x14ac:dyDescent="0.2">
      <c r="A25" s="4"/>
      <c r="B25" s="44" t="s">
        <v>58</v>
      </c>
      <c r="C25" s="45">
        <v>40</v>
      </c>
      <c r="D25" s="45">
        <v>40</v>
      </c>
      <c r="E25" s="45">
        <v>38</v>
      </c>
      <c r="F25" s="45">
        <v>36</v>
      </c>
      <c r="G25" s="45">
        <v>34</v>
      </c>
      <c r="H25" s="45">
        <v>30</v>
      </c>
      <c r="I25" s="45">
        <v>28</v>
      </c>
      <c r="J25" s="45">
        <v>28</v>
      </c>
      <c r="K25" s="45">
        <v>27</v>
      </c>
      <c r="L25" s="45">
        <v>19</v>
      </c>
      <c r="M25" s="45">
        <v>19</v>
      </c>
      <c r="N25" s="45">
        <v>19</v>
      </c>
      <c r="O25" s="45">
        <v>19</v>
      </c>
      <c r="P25" s="45">
        <v>19</v>
      </c>
      <c r="Q25" s="45">
        <v>19</v>
      </c>
      <c r="R25" s="45">
        <v>19</v>
      </c>
      <c r="S25" s="45">
        <v>19</v>
      </c>
      <c r="T25" s="45">
        <v>19</v>
      </c>
      <c r="U25" s="45">
        <v>19</v>
      </c>
      <c r="V25" s="45">
        <v>19</v>
      </c>
      <c r="W25" s="45">
        <v>19</v>
      </c>
      <c r="X25" s="45">
        <v>19</v>
      </c>
      <c r="Y25" s="45">
        <v>19</v>
      </c>
      <c r="Z25" s="45">
        <v>19</v>
      </c>
      <c r="AA25" s="45">
        <v>19</v>
      </c>
      <c r="AB25" s="45">
        <v>19</v>
      </c>
      <c r="AC25" s="45">
        <v>19</v>
      </c>
      <c r="AD25" s="45">
        <v>19</v>
      </c>
      <c r="AE25" s="45">
        <v>19</v>
      </c>
      <c r="AG25" s="48"/>
      <c r="AH25" s="11"/>
    </row>
    <row r="26" spans="1:34" x14ac:dyDescent="0.2">
      <c r="A26" s="4"/>
      <c r="B26" s="116" t="s">
        <v>59</v>
      </c>
      <c r="C26" s="117">
        <v>39.6</v>
      </c>
      <c r="D26" s="117">
        <v>39.6</v>
      </c>
      <c r="E26" s="117">
        <v>39.6</v>
      </c>
      <c r="F26" s="117">
        <v>37.4</v>
      </c>
      <c r="G26" s="117">
        <v>37.4</v>
      </c>
      <c r="H26" s="117">
        <v>35.200000000000003</v>
      </c>
      <c r="I26" s="117">
        <v>35.200000000000003</v>
      </c>
      <c r="J26" s="117">
        <v>33</v>
      </c>
      <c r="K26" s="117">
        <v>33</v>
      </c>
      <c r="L26" s="117">
        <v>27.5</v>
      </c>
      <c r="M26" s="117">
        <v>27.5</v>
      </c>
      <c r="N26" s="117">
        <v>27.5</v>
      </c>
      <c r="O26" s="117">
        <v>26.5</v>
      </c>
      <c r="P26" s="117">
        <v>26.5</v>
      </c>
      <c r="Q26" s="117">
        <v>26.5</v>
      </c>
      <c r="R26" s="117">
        <v>29</v>
      </c>
      <c r="S26" s="117">
        <v>29</v>
      </c>
      <c r="T26" s="117">
        <v>31.5</v>
      </c>
      <c r="U26" s="117">
        <v>31.5</v>
      </c>
      <c r="V26" s="117">
        <v>31.5</v>
      </c>
      <c r="W26" s="117">
        <v>29.5</v>
      </c>
      <c r="X26" s="117">
        <v>29.5</v>
      </c>
      <c r="Y26" s="117">
        <v>29.5</v>
      </c>
      <c r="Z26" s="117">
        <v>31.5</v>
      </c>
      <c r="AA26" s="117">
        <v>31.5</v>
      </c>
      <c r="AB26" s="117">
        <v>31.5</v>
      </c>
      <c r="AC26" s="117">
        <v>31.5</v>
      </c>
      <c r="AD26" s="117">
        <v>31.5</v>
      </c>
      <c r="AE26" s="117">
        <v>31.5</v>
      </c>
      <c r="AG26" s="45"/>
      <c r="AH26" s="11"/>
    </row>
    <row r="27" spans="1:34" x14ac:dyDescent="0.2">
      <c r="A27" s="4"/>
      <c r="B27" s="44" t="s">
        <v>60</v>
      </c>
      <c r="C27" s="45">
        <v>38</v>
      </c>
      <c r="D27" s="45">
        <v>38</v>
      </c>
      <c r="E27" s="45">
        <v>38</v>
      </c>
      <c r="F27" s="45">
        <v>38</v>
      </c>
      <c r="G27" s="45">
        <v>38</v>
      </c>
      <c r="H27" s="45">
        <v>25</v>
      </c>
      <c r="I27" s="45">
        <v>25</v>
      </c>
      <c r="J27" s="45">
        <v>25</v>
      </c>
      <c r="K27" s="45">
        <v>25</v>
      </c>
      <c r="L27" s="45">
        <v>25</v>
      </c>
      <c r="M27" s="45">
        <v>16</v>
      </c>
      <c r="N27" s="45">
        <v>16</v>
      </c>
      <c r="O27" s="45">
        <v>16</v>
      </c>
      <c r="P27" s="45">
        <v>16</v>
      </c>
      <c r="Q27" s="45">
        <v>16</v>
      </c>
      <c r="R27" s="45">
        <v>16</v>
      </c>
      <c r="S27" s="45">
        <v>16</v>
      </c>
      <c r="T27" s="45">
        <v>16</v>
      </c>
      <c r="U27" s="45">
        <v>16</v>
      </c>
      <c r="V27" s="45">
        <v>16</v>
      </c>
      <c r="W27" s="45">
        <v>16</v>
      </c>
      <c r="X27" s="45">
        <v>16</v>
      </c>
      <c r="Y27" s="45">
        <v>16</v>
      </c>
      <c r="Z27" s="45">
        <v>16</v>
      </c>
      <c r="AA27" s="45">
        <v>16</v>
      </c>
      <c r="AB27" s="45">
        <v>16</v>
      </c>
      <c r="AC27" s="45">
        <v>16</v>
      </c>
      <c r="AD27" s="45">
        <v>16</v>
      </c>
      <c r="AE27" s="45">
        <v>16</v>
      </c>
      <c r="AG27" s="48"/>
      <c r="AH27" s="11"/>
    </row>
    <row r="28" spans="1:34" x14ac:dyDescent="0.2">
      <c r="A28" s="4"/>
      <c r="B28" s="116" t="s">
        <v>61</v>
      </c>
      <c r="C28" s="117">
        <v>25</v>
      </c>
      <c r="D28" s="117">
        <v>25</v>
      </c>
      <c r="E28" s="117">
        <v>25</v>
      </c>
      <c r="F28" s="117">
        <v>25</v>
      </c>
      <c r="G28" s="117">
        <v>25</v>
      </c>
      <c r="H28" s="117">
        <v>25</v>
      </c>
      <c r="I28" s="117">
        <v>25</v>
      </c>
      <c r="J28" s="117">
        <v>25</v>
      </c>
      <c r="K28" s="117">
        <v>25</v>
      </c>
      <c r="L28" s="117">
        <v>25</v>
      </c>
      <c r="M28" s="117">
        <v>25</v>
      </c>
      <c r="N28" s="117">
        <v>25</v>
      </c>
      <c r="O28" s="117">
        <v>23</v>
      </c>
      <c r="P28" s="117">
        <v>22</v>
      </c>
      <c r="Q28" s="117">
        <v>21</v>
      </c>
      <c r="R28" s="117">
        <v>20</v>
      </c>
      <c r="S28" s="117">
        <v>20</v>
      </c>
      <c r="T28" s="117">
        <v>18</v>
      </c>
      <c r="U28" s="117">
        <v>17</v>
      </c>
      <c r="V28" s="117">
        <v>17</v>
      </c>
      <c r="W28" s="117">
        <v>17</v>
      </c>
      <c r="X28" s="117">
        <v>17</v>
      </c>
      <c r="Y28" s="117">
        <v>19</v>
      </c>
      <c r="Z28" s="117">
        <v>19</v>
      </c>
      <c r="AA28" s="117">
        <v>19</v>
      </c>
      <c r="AB28" s="117">
        <v>19</v>
      </c>
      <c r="AC28" s="117">
        <v>19</v>
      </c>
      <c r="AD28" s="117">
        <v>19</v>
      </c>
      <c r="AE28" s="117">
        <v>19</v>
      </c>
      <c r="AG28" s="45"/>
      <c r="AH28" s="11"/>
    </row>
    <row r="29" spans="1:34" x14ac:dyDescent="0.2">
      <c r="A29" s="4"/>
      <c r="B29" s="44" t="s">
        <v>64</v>
      </c>
      <c r="C29" s="45">
        <v>40</v>
      </c>
      <c r="D29" s="45">
        <v>40</v>
      </c>
      <c r="E29" s="45">
        <v>40</v>
      </c>
      <c r="F29" s="45">
        <v>40</v>
      </c>
      <c r="G29" s="45">
        <v>40</v>
      </c>
      <c r="H29" s="45">
        <v>29</v>
      </c>
      <c r="I29" s="45">
        <v>29</v>
      </c>
      <c r="J29" s="45">
        <v>25</v>
      </c>
      <c r="K29" s="45">
        <v>25</v>
      </c>
      <c r="L29" s="45">
        <v>19</v>
      </c>
      <c r="M29" s="45">
        <v>19</v>
      </c>
      <c r="N29" s="45">
        <v>19</v>
      </c>
      <c r="O29" s="45">
        <v>19</v>
      </c>
      <c r="P29" s="45">
        <v>19</v>
      </c>
      <c r="Q29" s="45">
        <v>19</v>
      </c>
      <c r="R29" s="45">
        <v>19</v>
      </c>
      <c r="S29" s="45">
        <v>19</v>
      </c>
      <c r="T29" s="45">
        <v>19</v>
      </c>
      <c r="U29" s="45">
        <v>23</v>
      </c>
      <c r="V29" s="45">
        <v>22</v>
      </c>
      <c r="W29" s="45">
        <v>22</v>
      </c>
      <c r="X29" s="45">
        <v>22</v>
      </c>
      <c r="Y29" s="45">
        <v>21</v>
      </c>
      <c r="Z29" s="45">
        <v>21</v>
      </c>
      <c r="AA29" s="45">
        <v>21</v>
      </c>
      <c r="AB29" s="45">
        <v>21</v>
      </c>
      <c r="AC29" s="45">
        <v>21</v>
      </c>
      <c r="AD29" s="45">
        <v>21</v>
      </c>
      <c r="AE29" s="45">
        <v>21</v>
      </c>
      <c r="AG29" s="48"/>
      <c r="AH29" s="11"/>
    </row>
    <row r="30" spans="1:34" x14ac:dyDescent="0.2">
      <c r="A30" s="4"/>
      <c r="B30" s="116" t="s">
        <v>67</v>
      </c>
      <c r="C30" s="117">
        <v>25</v>
      </c>
      <c r="D30" s="117">
        <v>28</v>
      </c>
      <c r="E30" s="117">
        <v>28</v>
      </c>
      <c r="F30" s="117">
        <v>28</v>
      </c>
      <c r="G30" s="117">
        <v>28</v>
      </c>
      <c r="H30" s="117">
        <v>29</v>
      </c>
      <c r="I30" s="117">
        <v>29</v>
      </c>
      <c r="J30" s="117">
        <v>29</v>
      </c>
      <c r="K30" s="117">
        <v>29</v>
      </c>
      <c r="L30" s="117">
        <v>29</v>
      </c>
      <c r="M30" s="117">
        <v>26</v>
      </c>
      <c r="N30" s="117">
        <v>26</v>
      </c>
      <c r="O30" s="117">
        <v>26</v>
      </c>
      <c r="P30" s="117">
        <v>26</v>
      </c>
      <c r="Q30" s="117">
        <v>26</v>
      </c>
      <c r="R30" s="117">
        <v>26</v>
      </c>
      <c r="S30" s="117">
        <v>26</v>
      </c>
      <c r="T30" s="117">
        <v>24.5</v>
      </c>
      <c r="U30" s="117">
        <v>24.5</v>
      </c>
      <c r="V30" s="117">
        <v>20</v>
      </c>
      <c r="W30" s="117">
        <v>20</v>
      </c>
      <c r="X30" s="117">
        <v>20</v>
      </c>
      <c r="Y30" s="117">
        <v>20</v>
      </c>
      <c r="Z30" s="117">
        <v>20</v>
      </c>
      <c r="AA30" s="117">
        <v>20</v>
      </c>
      <c r="AB30" s="117">
        <v>20</v>
      </c>
      <c r="AC30" s="117">
        <v>20</v>
      </c>
      <c r="AD30" s="117">
        <v>20</v>
      </c>
      <c r="AE30" s="117">
        <v>20</v>
      </c>
      <c r="AG30" s="48"/>
      <c r="AH30" s="11"/>
    </row>
    <row r="31" spans="1:34" x14ac:dyDescent="0.2">
      <c r="A31" s="4"/>
      <c r="B31" s="58" t="s">
        <v>71</v>
      </c>
      <c r="C31" s="60">
        <v>28</v>
      </c>
      <c r="D31" s="60">
        <v>28</v>
      </c>
      <c r="E31" s="60">
        <v>28</v>
      </c>
      <c r="F31" s="60">
        <v>28</v>
      </c>
      <c r="G31" s="60">
        <v>28</v>
      </c>
      <c r="H31" s="60">
        <v>28</v>
      </c>
      <c r="I31" s="60">
        <v>28</v>
      </c>
      <c r="J31" s="60">
        <v>28</v>
      </c>
      <c r="K31" s="60">
        <v>28</v>
      </c>
      <c r="L31" s="60">
        <v>28</v>
      </c>
      <c r="M31" s="60">
        <v>28</v>
      </c>
      <c r="N31" s="60">
        <v>28</v>
      </c>
      <c r="O31" s="60">
        <v>28</v>
      </c>
      <c r="P31" s="60">
        <v>28</v>
      </c>
      <c r="Q31" s="60">
        <v>26.3</v>
      </c>
      <c r="R31" s="60">
        <v>26.3</v>
      </c>
      <c r="S31" s="60">
        <v>26.3</v>
      </c>
      <c r="T31" s="60">
        <v>26.3</v>
      </c>
      <c r="U31" s="60">
        <v>22</v>
      </c>
      <c r="V31" s="60">
        <v>22</v>
      </c>
      <c r="W31" s="60">
        <v>22</v>
      </c>
      <c r="X31" s="60">
        <v>22</v>
      </c>
      <c r="Y31" s="60">
        <v>22</v>
      </c>
      <c r="Z31" s="60">
        <v>22</v>
      </c>
      <c r="AA31" s="60">
        <v>21.4</v>
      </c>
      <c r="AB31" s="60">
        <v>21.4</v>
      </c>
      <c r="AC31" s="60">
        <v>20.6</v>
      </c>
      <c r="AD31" s="60">
        <v>20.6</v>
      </c>
      <c r="AE31" s="60">
        <v>20.6</v>
      </c>
      <c r="AG31" s="176"/>
      <c r="AH31" s="11"/>
    </row>
    <row r="32" spans="1:34" x14ac:dyDescent="0.2">
      <c r="A32" s="6"/>
      <c r="B32" s="118" t="s">
        <v>92</v>
      </c>
      <c r="C32" s="119">
        <v>33</v>
      </c>
      <c r="D32" s="119">
        <v>33</v>
      </c>
      <c r="E32" s="119">
        <v>33</v>
      </c>
      <c r="F32" s="119">
        <v>33</v>
      </c>
      <c r="G32" s="119">
        <v>30</v>
      </c>
      <c r="H32" s="119">
        <v>30</v>
      </c>
      <c r="I32" s="119">
        <v>30</v>
      </c>
      <c r="J32" s="119">
        <v>18</v>
      </c>
      <c r="K32" s="119">
        <v>18</v>
      </c>
      <c r="L32" s="119">
        <v>18</v>
      </c>
      <c r="M32" s="119">
        <v>18</v>
      </c>
      <c r="N32" s="119">
        <v>18</v>
      </c>
      <c r="O32" s="119">
        <v>18</v>
      </c>
      <c r="P32" s="119">
        <v>15</v>
      </c>
      <c r="Q32" s="119">
        <v>15</v>
      </c>
      <c r="R32" s="119">
        <v>18</v>
      </c>
      <c r="S32" s="119">
        <v>20</v>
      </c>
      <c r="T32" s="119">
        <v>20</v>
      </c>
      <c r="U32" s="119">
        <v>20</v>
      </c>
      <c r="V32" s="119">
        <v>20</v>
      </c>
      <c r="W32" s="119">
        <v>20</v>
      </c>
      <c r="X32" s="119">
        <v>20</v>
      </c>
      <c r="Y32" s="119">
        <v>20</v>
      </c>
      <c r="Z32" s="119">
        <v>20</v>
      </c>
      <c r="AA32" s="119">
        <v>20</v>
      </c>
      <c r="AB32" s="119">
        <v>20</v>
      </c>
      <c r="AC32" s="119">
        <v>20</v>
      </c>
      <c r="AD32" s="119">
        <v>20</v>
      </c>
      <c r="AE32" s="119">
        <v>20</v>
      </c>
      <c r="AG32" s="175"/>
    </row>
    <row r="33" spans="1:31" x14ac:dyDescent="0.2">
      <c r="A33" s="6"/>
      <c r="B33" s="58" t="s">
        <v>93</v>
      </c>
      <c r="C33" s="120">
        <v>28</v>
      </c>
      <c r="D33" s="120">
        <v>28</v>
      </c>
      <c r="E33" s="120">
        <v>28</v>
      </c>
      <c r="F33" s="120">
        <v>28</v>
      </c>
      <c r="G33" s="120">
        <v>28</v>
      </c>
      <c r="H33" s="120">
        <v>28</v>
      </c>
      <c r="I33" s="120">
        <v>28</v>
      </c>
      <c r="J33" s="120">
        <v>28</v>
      </c>
      <c r="K33" s="120">
        <v>28</v>
      </c>
      <c r="L33" s="120">
        <v>28</v>
      </c>
      <c r="M33" s="120">
        <v>28</v>
      </c>
      <c r="N33" s="120">
        <v>28</v>
      </c>
      <c r="O33" s="120">
        <v>28</v>
      </c>
      <c r="P33" s="120">
        <v>28</v>
      </c>
      <c r="Q33" s="120">
        <v>28</v>
      </c>
      <c r="R33" s="120">
        <v>28</v>
      </c>
      <c r="S33" s="120">
        <v>28</v>
      </c>
      <c r="T33" s="120">
        <v>28</v>
      </c>
      <c r="U33" s="120">
        <v>28</v>
      </c>
      <c r="V33" s="120">
        <v>27</v>
      </c>
      <c r="W33" s="120">
        <v>27</v>
      </c>
      <c r="X33" s="120">
        <v>25</v>
      </c>
      <c r="Y33" s="120">
        <v>24</v>
      </c>
      <c r="Z33" s="120">
        <v>23</v>
      </c>
      <c r="AA33" s="120">
        <v>22</v>
      </c>
      <c r="AB33" s="120">
        <v>22</v>
      </c>
      <c r="AC33" s="120">
        <v>22</v>
      </c>
      <c r="AD33" s="120">
        <v>22</v>
      </c>
      <c r="AE33" s="120">
        <v>22</v>
      </c>
    </row>
    <row r="34" spans="1:31" hidden="1" x14ac:dyDescent="0.2">
      <c r="A34" s="4"/>
      <c r="B34" s="59" t="s">
        <v>72</v>
      </c>
      <c r="C34" s="46">
        <v>33</v>
      </c>
      <c r="D34" s="46">
        <v>33</v>
      </c>
      <c r="E34" s="46">
        <v>31</v>
      </c>
      <c r="F34" s="46">
        <v>31</v>
      </c>
      <c r="G34" s="46">
        <v>30</v>
      </c>
      <c r="H34" s="47">
        <v>30</v>
      </c>
      <c r="I34" s="47">
        <v>30</v>
      </c>
      <c r="J34" s="47">
        <v>30</v>
      </c>
      <c r="K34" s="47">
        <v>30</v>
      </c>
      <c r="L34" s="47">
        <v>30</v>
      </c>
      <c r="M34" s="47">
        <v>30</v>
      </c>
      <c r="N34" s="47">
        <v>30</v>
      </c>
      <c r="O34" s="47">
        <v>30</v>
      </c>
      <c r="P34" s="47">
        <v>28</v>
      </c>
      <c r="Q34" s="47">
        <v>28</v>
      </c>
      <c r="R34" s="47">
        <v>28</v>
      </c>
      <c r="S34" s="47">
        <v>26</v>
      </c>
      <c r="T34" s="47">
        <v>24</v>
      </c>
      <c r="U34" s="47">
        <v>23</v>
      </c>
      <c r="V34" s="47">
        <v>21</v>
      </c>
      <c r="W34" s="47">
        <v>20</v>
      </c>
      <c r="X34" s="47">
        <v>20</v>
      </c>
      <c r="Y34" s="47">
        <v>19</v>
      </c>
      <c r="Z34" s="47">
        <v>19</v>
      </c>
      <c r="AA34" s="47">
        <v>19</v>
      </c>
      <c r="AB34" s="47">
        <v>19</v>
      </c>
      <c r="AC34" s="47" t="s">
        <v>119</v>
      </c>
      <c r="AD34" s="47"/>
      <c r="AE34" s="47"/>
    </row>
    <row r="35" spans="1:31" x14ac:dyDescent="0.2">
      <c r="A35" s="4"/>
      <c r="B35" s="33" t="s">
        <v>73</v>
      </c>
      <c r="C35" s="49"/>
      <c r="D35" s="49"/>
      <c r="E35" s="49"/>
      <c r="F35" s="49"/>
      <c r="G35" s="49"/>
      <c r="H35" s="50"/>
      <c r="I35" s="50"/>
      <c r="J35" s="50"/>
      <c r="K35" s="50"/>
      <c r="L35" s="50"/>
      <c r="M35" s="50"/>
      <c r="N35" s="50"/>
      <c r="O35" s="50"/>
      <c r="P35" s="50"/>
      <c r="Q35" s="50"/>
      <c r="R35" s="50"/>
      <c r="S35" s="50"/>
      <c r="T35" s="50"/>
      <c r="U35" s="51"/>
      <c r="V35" s="51"/>
      <c r="W35" s="51"/>
      <c r="X35" s="51"/>
      <c r="Y35" s="51"/>
      <c r="Z35" s="51"/>
      <c r="AA35" s="51"/>
      <c r="AB35" s="51"/>
      <c r="AC35" s="51"/>
      <c r="AD35" s="51"/>
      <c r="AE35" s="51"/>
    </row>
    <row r="36" spans="1:31" x14ac:dyDescent="0.2">
      <c r="A36" s="4"/>
      <c r="B36" s="121" t="s">
        <v>106</v>
      </c>
      <c r="C36" s="122">
        <f t="shared" ref="C36:AE36" si="0">AVERAGE(C5:C31)</f>
        <v>35.035561599256162</v>
      </c>
      <c r="D36" s="122">
        <f t="shared" si="0"/>
        <v>35.03086155017796</v>
      </c>
      <c r="E36" s="122">
        <f t="shared" si="0"/>
        <v>35.391193186488543</v>
      </c>
      <c r="F36" s="122">
        <f t="shared" si="0"/>
        <v>34.282312781651946</v>
      </c>
      <c r="G36" s="122">
        <f t="shared" si="0"/>
        <v>33.660054553741688</v>
      </c>
      <c r="H36" s="122">
        <f t="shared" si="0"/>
        <v>32.095758257445397</v>
      </c>
      <c r="I36" s="122">
        <f t="shared" si="0"/>
        <v>30.368281851851854</v>
      </c>
      <c r="J36" s="122">
        <f t="shared" si="0"/>
        <v>28.969251481481482</v>
      </c>
      <c r="K36" s="122">
        <f t="shared" si="0"/>
        <v>27.769992222222225</v>
      </c>
      <c r="L36" s="122">
        <f t="shared" si="0"/>
        <v>26.479621851851853</v>
      </c>
      <c r="M36" s="122">
        <f t="shared" si="0"/>
        <v>25.073703703703703</v>
      </c>
      <c r="N36" s="122">
        <f t="shared" si="0"/>
        <v>24.882222222222222</v>
      </c>
      <c r="O36" s="122">
        <f t="shared" si="0"/>
        <v>24.147407407407407</v>
      </c>
      <c r="P36" s="122">
        <f t="shared" si="0"/>
        <v>23.578888888888887</v>
      </c>
      <c r="Q36" s="122">
        <f t="shared" si="0"/>
        <v>23.588518518518519</v>
      </c>
      <c r="R36" s="122">
        <f t="shared" si="0"/>
        <v>22.992962962962959</v>
      </c>
      <c r="S36" s="122">
        <f t="shared" si="0"/>
        <v>22.899629629629629</v>
      </c>
      <c r="T36" s="122">
        <f t="shared" si="0"/>
        <v>22.858518518518522</v>
      </c>
      <c r="U36" s="122">
        <f t="shared" si="0"/>
        <v>23.211111111111112</v>
      </c>
      <c r="V36" s="122">
        <f t="shared" si="0"/>
        <v>22.991851851851852</v>
      </c>
      <c r="W36" s="122">
        <f t="shared" si="0"/>
        <v>22.884444444444448</v>
      </c>
      <c r="X36" s="122">
        <f t="shared" si="0"/>
        <v>22.586296296296297</v>
      </c>
      <c r="Y36" s="122">
        <f t="shared" si="0"/>
        <v>22.351481481481482</v>
      </c>
      <c r="Z36" s="122">
        <f t="shared" si="0"/>
        <v>22.038755555555554</v>
      </c>
      <c r="AA36" s="122">
        <f t="shared" si="0"/>
        <v>21.939125925925925</v>
      </c>
      <c r="AB36" s="122">
        <f t="shared" si="0"/>
        <v>21.528385185185183</v>
      </c>
      <c r="AC36" s="122">
        <f t="shared" si="0"/>
        <v>21.364959259259262</v>
      </c>
      <c r="AD36" s="122">
        <f t="shared" si="0"/>
        <v>21.223940740740744</v>
      </c>
      <c r="AE36" s="122">
        <f t="shared" si="0"/>
        <v>21.18888888888889</v>
      </c>
    </row>
    <row r="37" spans="1:31" hidden="1" x14ac:dyDescent="0.2">
      <c r="A37" s="4"/>
      <c r="B37" s="123" t="s">
        <v>74</v>
      </c>
      <c r="C37" s="124">
        <f t="shared" ref="C37:K37" si="1">AVERAGE(C5:C31)</f>
        <v>35.035561599256162</v>
      </c>
      <c r="D37" s="124">
        <f t="shared" si="1"/>
        <v>35.03086155017796</v>
      </c>
      <c r="E37" s="124">
        <f t="shared" si="1"/>
        <v>35.391193186488543</v>
      </c>
      <c r="F37" s="124">
        <f t="shared" si="1"/>
        <v>34.282312781651946</v>
      </c>
      <c r="G37" s="124">
        <f t="shared" si="1"/>
        <v>33.660054553741688</v>
      </c>
      <c r="H37" s="124">
        <f t="shared" si="1"/>
        <v>32.095758257445397</v>
      </c>
      <c r="I37" s="124">
        <f t="shared" si="1"/>
        <v>30.368281851851854</v>
      </c>
      <c r="J37" s="124">
        <f t="shared" si="1"/>
        <v>28.969251481481482</v>
      </c>
      <c r="K37" s="124">
        <f t="shared" si="1"/>
        <v>27.769992222222225</v>
      </c>
      <c r="L37" s="124">
        <f t="shared" ref="L37:AB37" si="2">AVERAGE(L5:L31,L34)</f>
        <v>26.605349642857142</v>
      </c>
      <c r="M37" s="124">
        <f t="shared" si="2"/>
        <v>25.249642857142856</v>
      </c>
      <c r="N37" s="124">
        <f t="shared" si="2"/>
        <v>25.064999999999998</v>
      </c>
      <c r="O37" s="124">
        <f t="shared" si="2"/>
        <v>24.356428571428573</v>
      </c>
      <c r="P37" s="124">
        <f t="shared" si="2"/>
        <v>23.736785714285713</v>
      </c>
      <c r="Q37" s="124">
        <f t="shared" si="2"/>
        <v>23.74607142857143</v>
      </c>
      <c r="R37" s="124">
        <f t="shared" si="2"/>
        <v>23.171785714285711</v>
      </c>
      <c r="S37" s="124">
        <f t="shared" si="2"/>
        <v>23.010357142857142</v>
      </c>
      <c r="T37" s="124">
        <f t="shared" si="2"/>
        <v>22.899285714285718</v>
      </c>
      <c r="U37" s="124">
        <f t="shared" si="2"/>
        <v>23.203571428571429</v>
      </c>
      <c r="V37" s="124">
        <f t="shared" si="2"/>
        <v>22.920714285714286</v>
      </c>
      <c r="W37" s="124">
        <f t="shared" si="2"/>
        <v>22.781428571428574</v>
      </c>
      <c r="X37" s="124">
        <f t="shared" si="2"/>
        <v>22.493928571428572</v>
      </c>
      <c r="Y37" s="124">
        <f t="shared" si="2"/>
        <v>22.231785714285714</v>
      </c>
      <c r="Z37" s="124">
        <f t="shared" si="2"/>
        <v>21.930228571428568</v>
      </c>
      <c r="AA37" s="124">
        <f t="shared" si="2"/>
        <v>21.834157142857144</v>
      </c>
      <c r="AB37" s="124">
        <f t="shared" si="2"/>
        <v>21.438085714285712</v>
      </c>
      <c r="AC37" s="124" t="s">
        <v>119</v>
      </c>
      <c r="AD37" s="124" t="s">
        <v>119</v>
      </c>
      <c r="AE37" s="124"/>
    </row>
    <row r="38" spans="1:31" x14ac:dyDescent="0.2">
      <c r="A38" s="4"/>
      <c r="B38" s="125" t="s">
        <v>75</v>
      </c>
      <c r="C38" s="126">
        <f t="shared" ref="C38:AE38" si="3">AVERAGE(C5,C9:C14,C16:C20,C22:C24,C26,C28:C30)</f>
        <v>35.806324377890334</v>
      </c>
      <c r="D38" s="126">
        <f t="shared" si="3"/>
        <v>35.904908518673942</v>
      </c>
      <c r="E38" s="126">
        <f t="shared" si="3"/>
        <v>35.985379791325819</v>
      </c>
      <c r="F38" s="126">
        <f t="shared" si="3"/>
        <v>34.893812900242239</v>
      </c>
      <c r="G38" s="126">
        <f t="shared" si="3"/>
        <v>34.362182786896085</v>
      </c>
      <c r="H38" s="126">
        <f t="shared" si="3"/>
        <v>33.339235418475035</v>
      </c>
      <c r="I38" s="126">
        <f t="shared" si="3"/>
        <v>32.121242631578951</v>
      </c>
      <c r="J38" s="126">
        <f t="shared" si="3"/>
        <v>30.369988947368423</v>
      </c>
      <c r="K38" s="126">
        <f t="shared" si="3"/>
        <v>28.718409999999995</v>
      </c>
      <c r="L38" s="126">
        <f t="shared" si="3"/>
        <v>27.781567894736842</v>
      </c>
      <c r="M38" s="126">
        <f t="shared" si="3"/>
        <v>26.70894736842105</v>
      </c>
      <c r="N38" s="126">
        <f t="shared" si="3"/>
        <v>26.542105263157897</v>
      </c>
      <c r="O38" s="126">
        <f t="shared" si="3"/>
        <v>25.721052631578946</v>
      </c>
      <c r="P38" s="126">
        <f t="shared" si="3"/>
        <v>25.071052631578947</v>
      </c>
      <c r="Q38" s="126">
        <f t="shared" si="3"/>
        <v>25.22684210526316</v>
      </c>
      <c r="R38" s="126">
        <f t="shared" si="3"/>
        <v>24.468947368421055</v>
      </c>
      <c r="S38" s="126">
        <f t="shared" si="3"/>
        <v>24.336315789473684</v>
      </c>
      <c r="T38" s="126">
        <f t="shared" si="3"/>
        <v>24.277894736842104</v>
      </c>
      <c r="U38" s="126">
        <f t="shared" si="3"/>
        <v>25.005263157894738</v>
      </c>
      <c r="V38" s="126">
        <f t="shared" si="3"/>
        <v>24.72</v>
      </c>
      <c r="W38" s="126">
        <f t="shared" si="3"/>
        <v>24.62</v>
      </c>
      <c r="X38" s="126">
        <f t="shared" si="3"/>
        <v>24.275263157894738</v>
      </c>
      <c r="Y38" s="126">
        <f t="shared" si="3"/>
        <v>24.561578947368421</v>
      </c>
      <c r="Z38" s="126">
        <f t="shared" si="3"/>
        <v>24.117178947368423</v>
      </c>
      <c r="AA38" s="126">
        <f t="shared" si="3"/>
        <v>24.00823157894737</v>
      </c>
      <c r="AB38" s="126">
        <f t="shared" si="3"/>
        <v>23.424547368421056</v>
      </c>
      <c r="AC38" s="126">
        <f t="shared" si="3"/>
        <v>23.234415789473687</v>
      </c>
      <c r="AD38" s="126">
        <f t="shared" si="3"/>
        <v>23.03402105263158</v>
      </c>
      <c r="AE38" s="126">
        <f t="shared" si="3"/>
        <v>22.984210526315792</v>
      </c>
    </row>
    <row r="41" spans="1:31" x14ac:dyDescent="0.2">
      <c r="B41" s="1" t="s">
        <v>107</v>
      </c>
      <c r="C41" s="11"/>
      <c r="L41" s="55" t="s">
        <v>113</v>
      </c>
    </row>
    <row r="42" spans="1:31" x14ac:dyDescent="0.2">
      <c r="L42" s="55" t="s">
        <v>114</v>
      </c>
    </row>
    <row r="44" spans="1:31" x14ac:dyDescent="0.2">
      <c r="B44" s="26" t="s">
        <v>105</v>
      </c>
    </row>
    <row r="45" spans="1:31" x14ac:dyDescent="0.2">
      <c r="L45" s="63" t="s">
        <v>172</v>
      </c>
    </row>
    <row r="46" spans="1:31" x14ac:dyDescent="0.2">
      <c r="L46" s="63" t="s">
        <v>139</v>
      </c>
    </row>
    <row r="47" spans="1:31" x14ac:dyDescent="0.2">
      <c r="C47" s="39"/>
      <c r="L47" s="63" t="s">
        <v>140</v>
      </c>
    </row>
    <row r="48" spans="1:31" x14ac:dyDescent="0.2">
      <c r="C48" s="39"/>
      <c r="L48" s="63" t="s">
        <v>141</v>
      </c>
    </row>
    <row r="49" spans="1:24" x14ac:dyDescent="0.2">
      <c r="C49" s="39"/>
      <c r="L49" s="63" t="s">
        <v>142</v>
      </c>
    </row>
    <row r="50" spans="1:24" x14ac:dyDescent="0.2">
      <c r="A50" s="11"/>
      <c r="B50" s="11"/>
      <c r="C50" s="11"/>
      <c r="L50" s="63" t="s">
        <v>111</v>
      </c>
      <c r="M50" s="11"/>
    </row>
    <row r="51" spans="1:24" x14ac:dyDescent="0.2">
      <c r="A51" s="11"/>
      <c r="B51" s="11"/>
      <c r="C51" s="11"/>
      <c r="L51" s="63" t="s">
        <v>163</v>
      </c>
      <c r="M51" s="11"/>
    </row>
    <row r="52" spans="1:24" x14ac:dyDescent="0.2">
      <c r="A52" s="11"/>
      <c r="B52" s="11"/>
      <c r="L52" s="63" t="s">
        <v>162</v>
      </c>
    </row>
    <row r="53" spans="1:24" x14ac:dyDescent="0.2">
      <c r="A53" s="11"/>
      <c r="B53" s="11"/>
      <c r="C53" s="11"/>
      <c r="L53" s="63" t="s">
        <v>164</v>
      </c>
    </row>
    <row r="54" spans="1:24" x14ac:dyDescent="0.2">
      <c r="A54" s="11"/>
      <c r="B54" s="11"/>
      <c r="L54" s="63" t="s">
        <v>143</v>
      </c>
      <c r="U54" s="11"/>
      <c r="V54" s="39"/>
      <c r="W54" s="39"/>
      <c r="X54" s="39"/>
    </row>
    <row r="55" spans="1:24" x14ac:dyDescent="0.2">
      <c r="A55" s="11"/>
      <c r="B55" s="11"/>
      <c r="C55" s="11"/>
      <c r="L55" s="63" t="s">
        <v>166</v>
      </c>
      <c r="U55" s="11"/>
      <c r="V55" s="39"/>
      <c r="W55" s="39"/>
      <c r="X55" s="39"/>
    </row>
    <row r="56" spans="1:24" x14ac:dyDescent="0.2">
      <c r="C56" s="39"/>
      <c r="L56" s="63" t="s">
        <v>144</v>
      </c>
    </row>
    <row r="57" spans="1:24" x14ac:dyDescent="0.2">
      <c r="C57" s="39"/>
      <c r="L57" s="63" t="s">
        <v>145</v>
      </c>
    </row>
    <row r="58" spans="1:24" x14ac:dyDescent="0.2">
      <c r="L58" s="63" t="s">
        <v>146</v>
      </c>
    </row>
    <row r="59" spans="1:24" x14ac:dyDescent="0.2">
      <c r="C59" s="4"/>
      <c r="L59" s="63" t="s">
        <v>147</v>
      </c>
    </row>
    <row r="60" spans="1:24" x14ac:dyDescent="0.2">
      <c r="C60" s="20"/>
      <c r="L60" s="63" t="s">
        <v>112</v>
      </c>
    </row>
    <row r="61" spans="1:24" x14ac:dyDescent="0.2">
      <c r="L61" s="63" t="s">
        <v>148</v>
      </c>
    </row>
    <row r="62" spans="1:24" x14ac:dyDescent="0.2">
      <c r="L62" s="63"/>
    </row>
    <row r="63" spans="1:24" x14ac:dyDescent="0.2">
      <c r="L63" s="54"/>
    </row>
    <row r="64" spans="1:24" x14ac:dyDescent="0.2">
      <c r="L64" s="54"/>
    </row>
    <row r="65" spans="2:16" x14ac:dyDescent="0.2">
      <c r="L65" s="54"/>
    </row>
    <row r="66" spans="2:16" x14ac:dyDescent="0.2">
      <c r="B66" s="11"/>
      <c r="D66" s="11"/>
      <c r="E66" s="11"/>
      <c r="F66" s="11"/>
      <c r="G66" s="11"/>
      <c r="H66" s="11"/>
      <c r="I66" s="11"/>
      <c r="J66" s="11"/>
      <c r="K66" s="11"/>
      <c r="L66" s="11"/>
      <c r="M66" s="11"/>
      <c r="N66" s="11"/>
      <c r="O66" s="11"/>
      <c r="P66" s="11"/>
    </row>
    <row r="69" spans="2:16" x14ac:dyDescent="0.2">
      <c r="L69" s="63"/>
    </row>
    <row r="70" spans="2:16" x14ac:dyDescent="0.2">
      <c r="L70" s="63"/>
    </row>
    <row r="71" spans="2:16" x14ac:dyDescent="0.2">
      <c r="L71" s="63"/>
    </row>
    <row r="72" spans="2:16" x14ac:dyDescent="0.2">
      <c r="L72" s="63"/>
    </row>
    <row r="73" spans="2:16" x14ac:dyDescent="0.2">
      <c r="L73" s="63"/>
    </row>
    <row r="74" spans="2:16" x14ac:dyDescent="0.2">
      <c r="L74" s="63"/>
    </row>
    <row r="75" spans="2:16" x14ac:dyDescent="0.2">
      <c r="L75" s="63"/>
    </row>
    <row r="76" spans="2:16" x14ac:dyDescent="0.2">
      <c r="L76" s="63"/>
    </row>
    <row r="77" spans="2:16" x14ac:dyDescent="0.2">
      <c r="L77" s="63"/>
    </row>
    <row r="78" spans="2:16" x14ac:dyDescent="0.2">
      <c r="L78" s="63"/>
    </row>
    <row r="79" spans="2:16" x14ac:dyDescent="0.2">
      <c r="L79" s="63"/>
    </row>
    <row r="80" spans="2:16" x14ac:dyDescent="0.2">
      <c r="L80" s="63"/>
    </row>
    <row r="81" spans="12:12" x14ac:dyDescent="0.2">
      <c r="L81" s="63"/>
    </row>
    <row r="82" spans="12:12" x14ac:dyDescent="0.2">
      <c r="L82" s="63"/>
    </row>
    <row r="83" spans="12:12" x14ac:dyDescent="0.2">
      <c r="L83" s="63"/>
    </row>
    <row r="84" spans="12:12" x14ac:dyDescent="0.2">
      <c r="L84" s="63"/>
    </row>
    <row r="85" spans="12:12" x14ac:dyDescent="0.2">
      <c r="L85" s="63"/>
    </row>
    <row r="86" spans="12:12" x14ac:dyDescent="0.2">
      <c r="L86" s="63"/>
    </row>
  </sheetData>
  <pageMargins left="0.7" right="0.7" top="0.75" bottom="0.75" header="0.3" footer="0.3"/>
  <pageSetup paperSize="8" scale="71" orientation="landscape" r:id="rId1"/>
  <ignoredErrors>
    <ignoredError sqref="H36 I36:Y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VAT rates</vt:lpstr>
      <vt:lpstr> PIT rates</vt:lpstr>
      <vt:lpstr> CIT rates</vt:lpstr>
      <vt:lpstr>' CIT rates'!Print_Area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2023-03-27T16:06:35Z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2023-02-16T07:09:21Z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f68e3257-2c06-47f8-a615-c0ad1a868011</vt:lpwstr>
  </property>
  <property fmtid="{D5CDD505-2E9C-101B-9397-08002B2CF9AE}" pid="8" name="MSIP_Label_6bd9ddd1-4d20-43f6-abfa-fc3c07406f94_ContentBits">
    <vt:lpwstr>0</vt:lpwstr>
  </property>
</Properties>
</file>